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E:\My Games\金庸立志传贰\"/>
    </mc:Choice>
  </mc:AlternateContent>
  <xr:revisionPtr revIDLastSave="0" documentId="13_ncr:1_{649655B9-8791-4D42-8705-B8F60F4145EF}" xr6:coauthVersionLast="45" xr6:coauthVersionMax="45" xr10:uidLastSave="{00000000-0000-0000-0000-000000000000}"/>
  <bookViews>
    <workbookView xWindow="-120" yWindow="-120" windowWidth="29040" windowHeight="15840" firstSheet="11" activeTab="15" xr2:uid="{00000000-000D-0000-FFFF-FFFF00000000}"/>
  </bookViews>
  <sheets>
    <sheet name="装备汇总" sheetId="8" r:id="rId1"/>
    <sheet name="武林套装" sheetId="50" r:id="rId2"/>
    <sheet name="附件1、建筑设施" sheetId="40" r:id="rId3"/>
    <sheet name="附件2、礼物及材料" sheetId="26" r:id="rId4"/>
    <sheet name="附件3.1、武学内功" sheetId="7" r:id="rId5"/>
    <sheet name="附件3.2、武学招式" sheetId="6" r:id="rId6"/>
    <sheet name="附件5、丹药" sheetId="10" r:id="rId7"/>
    <sheet name="附件7.1、风雨楼门派任务" sheetId="34" r:id="rId8"/>
    <sheet name="附件7.2、逍遥三老" sheetId="28" r:id="rId9"/>
    <sheet name="附件7.3、江湖秘闻任务" sheetId="46" r:id="rId10"/>
    <sheet name="附件9、奇珍异宝任务" sheetId="44" r:id="rId11"/>
    <sheet name="铜钱会" sheetId="52" r:id="rId12"/>
    <sheet name="正邪阵营扩展任务" sheetId="36" r:id="rId13"/>
    <sheet name="正邪阵营任务及奖励" sheetId="33" r:id="rId14"/>
    <sheet name="弟子卡" sheetId="27" r:id="rId15"/>
    <sheet name="武林神话" sheetId="39" r:id="rId16"/>
  </sheets>
  <definedNames>
    <definedName name="_xlnm._FilterDatabase" localSheetId="4" hidden="1">'附件3.1、武学内功'!$A$1:$Q$102</definedName>
    <definedName name="_xlnm._FilterDatabase" localSheetId="5" hidden="1">'附件3.2、武学招式'!$A$1:$AA$185</definedName>
    <definedName name="_xlnm._FilterDatabase" localSheetId="6" hidden="1">'附件5、丹药'!$A$1:$G$42</definedName>
    <definedName name="_xlnm._FilterDatabase" localSheetId="0" hidden="1">装备汇总!$A$1:$M$1</definedName>
    <definedName name="_xlnm.Print_Titles" localSheetId="4">'附件3.1、武学内功'!$1:$1</definedName>
    <definedName name="_xlnm.Print_Titles" localSheetId="5">'附件3.2、武学招式'!$1:$1</definedName>
  </definedNames>
  <calcPr calcId="181029"/>
</workbook>
</file>

<file path=xl/calcChain.xml><?xml version="1.0" encoding="utf-8"?>
<calcChain xmlns="http://schemas.openxmlformats.org/spreadsheetml/2006/main">
  <c r="O21" i="6" l="1"/>
  <c r="M21" i="6"/>
  <c r="H71" i="7" l="1"/>
  <c r="M75" i="7"/>
  <c r="H75" i="7"/>
  <c r="F75" i="7"/>
  <c r="E75" i="7"/>
  <c r="M94" i="7"/>
  <c r="H94" i="7"/>
  <c r="F94" i="7"/>
  <c r="E94" i="7"/>
  <c r="H93" i="7"/>
  <c r="F93" i="7"/>
  <c r="E93" i="7"/>
  <c r="M93" i="7"/>
  <c r="N183" i="6" l="1"/>
  <c r="M183" i="6"/>
  <c r="E64" i="7"/>
  <c r="G64" i="7"/>
  <c r="G71" i="7"/>
  <c r="E71" i="7"/>
  <c r="O128" i="6"/>
  <c r="M128" i="6"/>
  <c r="M135" i="6"/>
  <c r="N135" i="6"/>
  <c r="K72" i="7"/>
  <c r="M71" i="7"/>
  <c r="F71" i="7"/>
  <c r="K76" i="7"/>
  <c r="L76" i="7"/>
  <c r="M63" i="7" l="1"/>
  <c r="H63" i="7"/>
  <c r="F63" i="7"/>
  <c r="E63" i="7"/>
  <c r="H54" i="7"/>
  <c r="E54" i="7"/>
  <c r="F54" i="7"/>
  <c r="M54" i="7"/>
  <c r="U114" i="6"/>
  <c r="M114" i="6"/>
  <c r="U113" i="6"/>
  <c r="M113" i="6"/>
  <c r="N110" i="6"/>
  <c r="S110" i="6"/>
  <c r="M110" i="6"/>
  <c r="U108" i="6"/>
  <c r="R108" i="6"/>
  <c r="M108" i="6"/>
  <c r="O88" i="6"/>
  <c r="M88" i="6"/>
  <c r="N79" i="6"/>
  <c r="M79" i="6"/>
  <c r="M53" i="7"/>
  <c r="H53" i="7"/>
  <c r="F53" i="7"/>
  <c r="E53" i="7"/>
  <c r="P7" i="6" l="1"/>
  <c r="M7" i="6"/>
  <c r="N32" i="6"/>
  <c r="M32" i="6"/>
  <c r="U112" i="6" l="1"/>
  <c r="M112" i="6"/>
  <c r="T120" i="6" l="1"/>
  <c r="M120" i="6"/>
  <c r="F29" i="7" l="1"/>
  <c r="E29" i="7"/>
  <c r="M29" i="7"/>
  <c r="P177" i="6" l="1"/>
  <c r="M177" i="6"/>
  <c r="N176" i="6"/>
  <c r="M176" i="6"/>
  <c r="M91" i="7"/>
  <c r="H91" i="7"/>
  <c r="F91" i="7"/>
  <c r="E91" i="7"/>
  <c r="H92" i="7" l="1"/>
  <c r="F92" i="7"/>
  <c r="E92" i="7"/>
  <c r="M92" i="7"/>
  <c r="M90" i="7"/>
  <c r="H90" i="7"/>
  <c r="F90" i="7"/>
  <c r="E90" i="7"/>
  <c r="P180" i="6"/>
  <c r="M180" i="6"/>
  <c r="S179" i="6"/>
  <c r="M179" i="6"/>
  <c r="E89" i="7" l="1"/>
  <c r="E88" i="7"/>
  <c r="E87" i="7"/>
  <c r="Q175" i="6" l="1"/>
  <c r="M175" i="6"/>
  <c r="U174" i="6"/>
  <c r="M174" i="6"/>
  <c r="U173" i="6"/>
  <c r="M173" i="6"/>
  <c r="M89" i="7"/>
  <c r="H89" i="7"/>
  <c r="F89" i="7"/>
  <c r="H87" i="7" l="1"/>
  <c r="F87" i="7"/>
  <c r="M87" i="7"/>
  <c r="M88" i="7"/>
  <c r="H88" i="7"/>
  <c r="S172" i="6"/>
  <c r="M172" i="6"/>
  <c r="F88" i="7"/>
  <c r="U170" i="6" l="1"/>
  <c r="M170" i="6"/>
  <c r="U171" i="6"/>
  <c r="M171" i="6"/>
  <c r="U147" i="6" l="1"/>
  <c r="U146" i="6"/>
  <c r="Q182" i="6" l="1"/>
  <c r="F86" i="7" l="1"/>
  <c r="F81" i="7"/>
  <c r="F82" i="7"/>
  <c r="F95" i="7"/>
  <c r="F96" i="7"/>
  <c r="N198" i="6" l="1"/>
  <c r="O198" i="6"/>
  <c r="Q198" i="6"/>
  <c r="R198" i="6"/>
  <c r="S198" i="6"/>
  <c r="T198" i="6"/>
  <c r="U198" i="6"/>
  <c r="V198" i="6"/>
  <c r="L198" i="6"/>
  <c r="O193" i="6"/>
  <c r="P193" i="6"/>
  <c r="Q193" i="6"/>
  <c r="R193" i="6"/>
  <c r="S193" i="6"/>
  <c r="T193" i="6"/>
  <c r="U193" i="6"/>
  <c r="P194" i="6"/>
  <c r="Q194" i="6"/>
  <c r="R194" i="6"/>
  <c r="S194" i="6"/>
  <c r="T194" i="6"/>
  <c r="U194" i="6"/>
  <c r="L193" i="6"/>
  <c r="L194" i="6"/>
  <c r="E82" i="7" l="1"/>
  <c r="E81" i="7"/>
  <c r="M48" i="7"/>
  <c r="M42" i="7"/>
  <c r="E48" i="7"/>
  <c r="E47" i="7"/>
  <c r="E46" i="7"/>
  <c r="E45" i="7"/>
  <c r="E44" i="7"/>
  <c r="P144" i="6" l="1"/>
  <c r="M144" i="6"/>
  <c r="P143" i="6"/>
  <c r="M143" i="6"/>
  <c r="P145" i="6"/>
  <c r="M178" i="6"/>
  <c r="M181" i="6"/>
  <c r="M145" i="6"/>
  <c r="M82" i="7"/>
  <c r="H82" i="7"/>
  <c r="M81" i="7"/>
  <c r="F48" i="7"/>
  <c r="F47" i="7"/>
  <c r="F46" i="7"/>
  <c r="F45" i="7"/>
  <c r="F44" i="7"/>
  <c r="F50" i="7"/>
  <c r="F51" i="7"/>
  <c r="F52" i="7"/>
  <c r="H48" i="7"/>
  <c r="H47" i="7"/>
  <c r="H42" i="7"/>
  <c r="F42" i="7"/>
  <c r="E42" i="7"/>
  <c r="O64" i="6"/>
  <c r="M64" i="6"/>
  <c r="O63" i="6"/>
  <c r="O62" i="6"/>
  <c r="O61" i="6"/>
  <c r="O60" i="6"/>
  <c r="N69" i="6"/>
  <c r="M69" i="6"/>
  <c r="N68" i="6"/>
  <c r="N67" i="6"/>
  <c r="N66" i="6"/>
  <c r="N65" i="6"/>
  <c r="F55" i="7" l="1"/>
  <c r="M198" i="6"/>
  <c r="N194" i="6"/>
  <c r="P198" i="6"/>
  <c r="O194" i="6"/>
  <c r="K49" i="7"/>
  <c r="M47" i="7"/>
  <c r="M46" i="7"/>
  <c r="E49" i="7"/>
  <c r="M45" i="7"/>
  <c r="M44" i="7"/>
  <c r="H49" i="7"/>
  <c r="F49" i="7"/>
  <c r="K37" i="7"/>
  <c r="M36" i="7"/>
  <c r="H36" i="7"/>
  <c r="F36" i="7"/>
  <c r="E36" i="7"/>
  <c r="M35" i="7"/>
  <c r="H35" i="7"/>
  <c r="F35" i="7"/>
  <c r="E35" i="7"/>
  <c r="M34" i="7"/>
  <c r="H34" i="7"/>
  <c r="F34" i="7"/>
  <c r="E34" i="7"/>
  <c r="M33" i="7"/>
  <c r="H33" i="7"/>
  <c r="F33" i="7"/>
  <c r="E33" i="7"/>
  <c r="M32" i="7"/>
  <c r="H32" i="7"/>
  <c r="F32" i="7"/>
  <c r="E32" i="7"/>
  <c r="M68" i="6"/>
  <c r="M67" i="6"/>
  <c r="M66" i="6"/>
  <c r="M65" i="6"/>
  <c r="M63" i="6"/>
  <c r="M62" i="6"/>
  <c r="M61" i="6"/>
  <c r="M60" i="6"/>
  <c r="M71" i="6"/>
  <c r="V71" i="6"/>
  <c r="V70" i="6"/>
  <c r="M70" i="6"/>
  <c r="V59" i="6"/>
  <c r="M59" i="6"/>
  <c r="V58" i="6"/>
  <c r="M58" i="6"/>
  <c r="M57" i="6"/>
  <c r="N56" i="6"/>
  <c r="M56" i="6"/>
  <c r="N55" i="6"/>
  <c r="M55" i="6"/>
  <c r="N54" i="6"/>
  <c r="M54" i="6"/>
  <c r="N53" i="6"/>
  <c r="M53" i="6"/>
  <c r="E37" i="7" l="1"/>
  <c r="F37" i="7"/>
  <c r="H37" i="7"/>
  <c r="M37" i="7"/>
  <c r="M49" i="7"/>
  <c r="M193" i="6"/>
  <c r="N193" i="6"/>
  <c r="V193" i="6"/>
  <c r="O127" i="6"/>
  <c r="M20" i="6" l="1"/>
  <c r="F58" i="7" l="1"/>
  <c r="E58" i="7"/>
  <c r="H52" i="7" l="1"/>
  <c r="E52" i="7"/>
  <c r="M52" i="7"/>
  <c r="L132" i="6" l="1"/>
  <c r="L196" i="6" s="1"/>
  <c r="L142" i="6"/>
  <c r="L197" i="6" s="1"/>
  <c r="O188" i="6"/>
  <c r="Q188" i="6"/>
  <c r="R188" i="6"/>
  <c r="T188" i="6"/>
  <c r="U188" i="6"/>
  <c r="L188" i="6"/>
  <c r="L189" i="6"/>
  <c r="N189" i="6"/>
  <c r="P189" i="6"/>
  <c r="Q189" i="6"/>
  <c r="R189" i="6"/>
  <c r="S189" i="6"/>
  <c r="T189" i="6"/>
  <c r="U189" i="6"/>
  <c r="P190" i="6"/>
  <c r="Q190" i="6"/>
  <c r="R190" i="6"/>
  <c r="S190" i="6"/>
  <c r="U190" i="6"/>
  <c r="L191" i="6"/>
  <c r="O191" i="6"/>
  <c r="P191" i="6"/>
  <c r="Q191" i="6"/>
  <c r="R191" i="6"/>
  <c r="T191" i="6"/>
  <c r="U191" i="6"/>
  <c r="L192" i="6"/>
  <c r="O192" i="6"/>
  <c r="P192" i="6"/>
  <c r="Q192" i="6"/>
  <c r="T192" i="6"/>
  <c r="M24" i="7" l="1"/>
  <c r="M18" i="7"/>
  <c r="M6" i="7" l="1"/>
  <c r="M30" i="7"/>
  <c r="M40" i="6" l="1"/>
  <c r="M62" i="7" l="1"/>
  <c r="M64" i="7"/>
  <c r="P130" i="6"/>
  <c r="M130" i="6"/>
  <c r="M74" i="7"/>
  <c r="M79" i="7"/>
  <c r="M70" i="7"/>
  <c r="M67" i="7"/>
  <c r="V131" i="6" l="1"/>
  <c r="V132" i="6" s="1"/>
  <c r="V196" i="6" s="1"/>
  <c r="Q132" i="6"/>
  <c r="Q196" i="6" s="1"/>
  <c r="R132" i="6"/>
  <c r="R196" i="6" s="1"/>
  <c r="S132" i="6"/>
  <c r="S196" i="6" s="1"/>
  <c r="T132" i="6"/>
  <c r="T196" i="6" s="1"/>
  <c r="U132" i="6"/>
  <c r="U196" i="6" s="1"/>
  <c r="Q142" i="6"/>
  <c r="Q197" i="6" s="1"/>
  <c r="R142" i="6"/>
  <c r="R197" i="6" s="1"/>
  <c r="S142" i="6"/>
  <c r="S197" i="6" s="1"/>
  <c r="T142" i="6"/>
  <c r="T197" i="6" s="1"/>
  <c r="U142" i="6"/>
  <c r="U197" i="6" s="1"/>
  <c r="V140" i="6"/>
  <c r="M134" i="6"/>
  <c r="N134" i="6"/>
  <c r="O138" i="6"/>
  <c r="M138" i="6"/>
  <c r="V142" i="6" l="1"/>
  <c r="V197" i="6" s="1"/>
  <c r="V122" i="6"/>
  <c r="V195" i="6" s="1"/>
  <c r="M139" i="6"/>
  <c r="M137" i="6"/>
  <c r="M124" i="6"/>
  <c r="M123" i="6"/>
  <c r="M127" i="6"/>
  <c r="P129" i="6"/>
  <c r="M129" i="6"/>
  <c r="P132" i="6" l="1"/>
  <c r="P196" i="6" s="1"/>
  <c r="M47" i="6" l="1"/>
  <c r="Q163" i="6" l="1"/>
  <c r="M163" i="6"/>
  <c r="Q162" i="6"/>
  <c r="M162" i="6"/>
  <c r="Q160" i="6"/>
  <c r="M160" i="6"/>
  <c r="P161" i="6"/>
  <c r="M161" i="6"/>
  <c r="P159" i="6"/>
  <c r="M159" i="6"/>
  <c r="O164" i="6" l="1"/>
  <c r="P164" i="6"/>
  <c r="T164" i="6"/>
  <c r="V164" i="6"/>
  <c r="M152" i="6"/>
  <c r="R152" i="6"/>
  <c r="M155" i="6" l="1"/>
  <c r="Q155" i="6"/>
  <c r="Q156" i="6"/>
  <c r="M156" i="6"/>
  <c r="N158" i="6"/>
  <c r="M158" i="6"/>
  <c r="N157" i="6"/>
  <c r="M157" i="6"/>
  <c r="Q164" i="6" l="1"/>
  <c r="S154" i="6"/>
  <c r="R151" i="6"/>
  <c r="S153" i="6" l="1"/>
  <c r="S164" i="6" s="1"/>
  <c r="M154" i="6"/>
  <c r="M153" i="6"/>
  <c r="M151" i="6"/>
  <c r="R150" i="6"/>
  <c r="M150" i="6"/>
  <c r="M147" i="6" l="1"/>
  <c r="M146" i="6"/>
  <c r="U149" i="6"/>
  <c r="M149" i="6"/>
  <c r="U148" i="6"/>
  <c r="M148" i="6"/>
  <c r="R164" i="6" l="1"/>
  <c r="N164" i="6"/>
  <c r="U164" i="6"/>
  <c r="E84" i="7" l="1"/>
  <c r="H85" i="7"/>
  <c r="F85" i="7"/>
  <c r="E85" i="7"/>
  <c r="M85" i="7"/>
  <c r="S168" i="6"/>
  <c r="M168" i="6"/>
  <c r="N167" i="6"/>
  <c r="M167" i="6"/>
  <c r="R166" i="6"/>
  <c r="M166" i="6"/>
  <c r="E83" i="7"/>
  <c r="N165" i="6" l="1"/>
  <c r="M165" i="6"/>
  <c r="M86" i="7"/>
  <c r="H86" i="7"/>
  <c r="E86" i="7"/>
  <c r="M84" i="7"/>
  <c r="H84" i="7"/>
  <c r="F84" i="7"/>
  <c r="M83" i="7"/>
  <c r="H83" i="7"/>
  <c r="F83" i="7"/>
  <c r="P101" i="6" l="1"/>
  <c r="M101" i="6"/>
  <c r="M95" i="7"/>
  <c r="H96" i="7"/>
  <c r="E96" i="7"/>
  <c r="M96" i="7"/>
  <c r="T118" i="6"/>
  <c r="M118" i="6"/>
  <c r="U118" i="6"/>
  <c r="S184" i="6"/>
  <c r="M184" i="6"/>
  <c r="M182" i="6"/>
  <c r="E38" i="7"/>
  <c r="H38" i="7"/>
  <c r="H39" i="7"/>
  <c r="E39" i="7"/>
  <c r="H40" i="7"/>
  <c r="E40" i="7"/>
  <c r="E41" i="7"/>
  <c r="M59" i="7"/>
  <c r="F59" i="7"/>
  <c r="E59" i="7"/>
  <c r="H95" i="7"/>
  <c r="E95" i="7"/>
  <c r="M72" i="6" l="1"/>
  <c r="M194" i="6" s="1"/>
  <c r="V72" i="6"/>
  <c r="V194" i="6" s="1"/>
  <c r="F38" i="7" l="1"/>
  <c r="K43" i="7"/>
  <c r="M41" i="7"/>
  <c r="H41" i="7"/>
  <c r="H43" i="7" s="1"/>
  <c r="F41" i="7"/>
  <c r="M40" i="7"/>
  <c r="F40" i="7"/>
  <c r="M39" i="7"/>
  <c r="F39" i="7"/>
  <c r="M38" i="7"/>
  <c r="E43" i="7"/>
  <c r="F43" i="7" l="1"/>
  <c r="M43" i="7"/>
  <c r="M11" i="6" l="1"/>
  <c r="S11" i="6"/>
  <c r="S188" i="6" s="1"/>
  <c r="O84" i="6" l="1"/>
  <c r="M84" i="6"/>
  <c r="K61" i="7" l="1"/>
  <c r="K55" i="7"/>
  <c r="K68" i="7"/>
  <c r="K80" i="7"/>
  <c r="K31" i="7"/>
  <c r="K25" i="7"/>
  <c r="K19" i="7"/>
  <c r="K13" i="7"/>
  <c r="M12" i="7"/>
  <c r="F12" i="7"/>
  <c r="K7" i="7"/>
  <c r="N124" i="6" l="1"/>
  <c r="N49" i="6"/>
  <c r="N192" i="6" s="1"/>
  <c r="M49" i="6"/>
  <c r="R47" i="6"/>
  <c r="U46" i="6"/>
  <c r="R46" i="6"/>
  <c r="M46" i="6"/>
  <c r="S48" i="6"/>
  <c r="S192" i="6" s="1"/>
  <c r="M48" i="6"/>
  <c r="U45" i="6"/>
  <c r="R45" i="6"/>
  <c r="M45" i="6"/>
  <c r="R44" i="6"/>
  <c r="M44" i="6"/>
  <c r="V52" i="6"/>
  <c r="V51" i="6"/>
  <c r="V50" i="6"/>
  <c r="M50" i="6"/>
  <c r="O92" i="6"/>
  <c r="M92" i="6"/>
  <c r="T116" i="6"/>
  <c r="M116" i="6"/>
  <c r="T115" i="6"/>
  <c r="M115" i="6"/>
  <c r="S111" i="6"/>
  <c r="M111" i="6"/>
  <c r="R105" i="6"/>
  <c r="M105" i="6"/>
  <c r="Q103" i="6"/>
  <c r="M103" i="6"/>
  <c r="Q102" i="6"/>
  <c r="M102" i="6"/>
  <c r="P99" i="6"/>
  <c r="M99" i="6"/>
  <c r="P95" i="6"/>
  <c r="O95" i="6"/>
  <c r="M95" i="6"/>
  <c r="O125" i="6"/>
  <c r="M125" i="6"/>
  <c r="O126" i="6"/>
  <c r="M126" i="6"/>
  <c r="M94" i="6"/>
  <c r="N80" i="6"/>
  <c r="M80" i="6"/>
  <c r="O89" i="6"/>
  <c r="M89" i="6"/>
  <c r="O87" i="6"/>
  <c r="M87" i="6"/>
  <c r="O85" i="6"/>
  <c r="M85" i="6"/>
  <c r="O82" i="6"/>
  <c r="M82" i="6"/>
  <c r="N81" i="6"/>
  <c r="M81" i="6"/>
  <c r="V43" i="6"/>
  <c r="M43" i="6"/>
  <c r="V42" i="6"/>
  <c r="M42" i="6"/>
  <c r="V41" i="6"/>
  <c r="M41" i="6"/>
  <c r="O18" i="6"/>
  <c r="M18" i="6"/>
  <c r="O17" i="6"/>
  <c r="M17" i="6"/>
  <c r="O16" i="6"/>
  <c r="M16" i="6"/>
  <c r="V24" i="6"/>
  <c r="M24" i="6"/>
  <c r="V23" i="6"/>
  <c r="M23" i="6"/>
  <c r="V22" i="6"/>
  <c r="M22" i="6"/>
  <c r="O15" i="6"/>
  <c r="M15" i="6"/>
  <c r="V191" i="6" l="1"/>
  <c r="M132" i="6"/>
  <c r="M196" i="6" s="1"/>
  <c r="R192" i="6"/>
  <c r="M192" i="6"/>
  <c r="T122" i="6"/>
  <c r="T195" i="6" s="1"/>
  <c r="M189" i="6"/>
  <c r="O189" i="6"/>
  <c r="U122" i="6"/>
  <c r="U195" i="6" s="1"/>
  <c r="V192" i="6"/>
  <c r="V189" i="6"/>
  <c r="U192" i="6"/>
  <c r="O122" i="6"/>
  <c r="O195" i="6" s="1"/>
  <c r="O132" i="6"/>
  <c r="O196" i="6" s="1"/>
  <c r="Q122" i="6"/>
  <c r="Q195" i="6" s="1"/>
  <c r="N28" i="6"/>
  <c r="M28" i="6"/>
  <c r="O26" i="6"/>
  <c r="L26" i="6"/>
  <c r="L190" i="6" s="1"/>
  <c r="M26" i="6"/>
  <c r="O25" i="6"/>
  <c r="M25" i="6"/>
  <c r="N29" i="6"/>
  <c r="M29" i="6"/>
  <c r="N30" i="6"/>
  <c r="M30" i="6"/>
  <c r="T31" i="6"/>
  <c r="T190" i="6" s="1"/>
  <c r="N31" i="6"/>
  <c r="M31" i="6"/>
  <c r="V35" i="6"/>
  <c r="M35" i="6"/>
  <c r="M34" i="6"/>
  <c r="V34" i="6"/>
  <c r="V33" i="6"/>
  <c r="M33" i="6"/>
  <c r="H18" i="7"/>
  <c r="F18" i="7"/>
  <c r="E18" i="7"/>
  <c r="H17" i="7"/>
  <c r="F17" i="7"/>
  <c r="E17" i="7"/>
  <c r="M17" i="7"/>
  <c r="H16" i="7"/>
  <c r="F16" i="7"/>
  <c r="E16" i="7"/>
  <c r="M16" i="7"/>
  <c r="H15" i="7"/>
  <c r="F15" i="7"/>
  <c r="E15" i="7"/>
  <c r="M15" i="7"/>
  <c r="H14" i="7"/>
  <c r="F14" i="7"/>
  <c r="E14" i="7"/>
  <c r="M14" i="7"/>
  <c r="O137" i="6"/>
  <c r="P139" i="6"/>
  <c r="M77" i="7"/>
  <c r="H77" i="7"/>
  <c r="F77" i="7"/>
  <c r="E77" i="7"/>
  <c r="H74" i="7"/>
  <c r="F74" i="7"/>
  <c r="E74" i="7"/>
  <c r="H73" i="7"/>
  <c r="F73" i="7"/>
  <c r="E73" i="7"/>
  <c r="E76" i="7" s="1"/>
  <c r="M73" i="7"/>
  <c r="M76" i="7" s="1"/>
  <c r="H78" i="7"/>
  <c r="F78" i="7"/>
  <c r="E78" i="7"/>
  <c r="M78" i="7"/>
  <c r="H79" i="7"/>
  <c r="F79" i="7"/>
  <c r="E79" i="7"/>
  <c r="F76" i="7" l="1"/>
  <c r="H76" i="7"/>
  <c r="O190" i="6"/>
  <c r="V190" i="6"/>
  <c r="M190" i="6"/>
  <c r="N190" i="6"/>
  <c r="P142" i="6"/>
  <c r="P197" i="6" s="1"/>
  <c r="M19" i="7"/>
  <c r="E19" i="7"/>
  <c r="H19" i="7"/>
  <c r="F80" i="7"/>
  <c r="F19" i="7"/>
  <c r="H80" i="7"/>
  <c r="M80" i="7"/>
  <c r="E80" i="7"/>
  <c r="M73" i="6"/>
  <c r="P5" i="6"/>
  <c r="M5" i="6"/>
  <c r="N9" i="6"/>
  <c r="M9" i="6"/>
  <c r="P3" i="6"/>
  <c r="M3" i="6"/>
  <c r="P2" i="6"/>
  <c r="M2" i="6"/>
  <c r="V13" i="6"/>
  <c r="M13" i="6"/>
  <c r="N77" i="6"/>
  <c r="M77" i="6"/>
  <c r="R107" i="6"/>
  <c r="M107" i="6"/>
  <c r="P100" i="6"/>
  <c r="M100" i="6"/>
  <c r="P6" i="6"/>
  <c r="M6" i="6"/>
  <c r="P98" i="6"/>
  <c r="M98" i="6"/>
  <c r="N8" i="6"/>
  <c r="N188" i="6" s="1"/>
  <c r="M8" i="6"/>
  <c r="V14" i="6"/>
  <c r="M14" i="6"/>
  <c r="F56" i="7"/>
  <c r="E56" i="7"/>
  <c r="M56" i="7"/>
  <c r="H6" i="7"/>
  <c r="F6" i="7"/>
  <c r="E6" i="7"/>
  <c r="M188" i="6" l="1"/>
  <c r="V188" i="6"/>
  <c r="P188" i="6"/>
  <c r="P122" i="6"/>
  <c r="P195" i="6" s="1"/>
  <c r="R122" i="6"/>
  <c r="R195" i="6" s="1"/>
  <c r="M5" i="7"/>
  <c r="H5" i="7"/>
  <c r="F5" i="7"/>
  <c r="E5" i="7"/>
  <c r="M3" i="7"/>
  <c r="H3" i="7"/>
  <c r="F3" i="7"/>
  <c r="E3" i="7"/>
  <c r="M2" i="7"/>
  <c r="H2" i="7"/>
  <c r="F2" i="7"/>
  <c r="E2" i="7"/>
  <c r="M4" i="7"/>
  <c r="F4" i="7"/>
  <c r="H4" i="7"/>
  <c r="E4" i="7"/>
  <c r="H7" i="7" l="1"/>
  <c r="F7" i="7"/>
  <c r="M7" i="7"/>
  <c r="E7" i="7"/>
  <c r="N123" i="6"/>
  <c r="O136" i="6"/>
  <c r="M136" i="6"/>
  <c r="N133" i="6"/>
  <c r="M133" i="6"/>
  <c r="M142" i="6" l="1"/>
  <c r="M197" i="6" s="1"/>
  <c r="O142" i="6"/>
  <c r="O197" i="6" s="1"/>
  <c r="N132" i="6"/>
  <c r="N196" i="6" s="1"/>
  <c r="N142" i="6"/>
  <c r="N197" i="6" s="1"/>
  <c r="M8" i="7"/>
  <c r="M26" i="7"/>
  <c r="E26" i="7"/>
  <c r="F26" i="7"/>
  <c r="H30" i="7"/>
  <c r="F30" i="7"/>
  <c r="E30" i="7"/>
  <c r="H29" i="7"/>
  <c r="M27" i="7"/>
  <c r="F28" i="7"/>
  <c r="E28" i="7"/>
  <c r="M28" i="7"/>
  <c r="F27" i="7"/>
  <c r="E27" i="7"/>
  <c r="H31" i="7" l="1"/>
  <c r="E31" i="7"/>
  <c r="M31" i="7"/>
  <c r="F31" i="7"/>
  <c r="N75" i="6"/>
  <c r="M75" i="6"/>
  <c r="L75" i="6"/>
  <c r="L122" i="6" s="1"/>
  <c r="L195" i="6" s="1"/>
  <c r="S109" i="6"/>
  <c r="M109" i="6"/>
  <c r="S40" i="6"/>
  <c r="N40" i="6"/>
  <c r="S39" i="6"/>
  <c r="N39" i="6"/>
  <c r="M39" i="6"/>
  <c r="S38" i="6"/>
  <c r="N38" i="6"/>
  <c r="M38" i="6"/>
  <c r="S37" i="6"/>
  <c r="N37" i="6"/>
  <c r="M37" i="6"/>
  <c r="S36" i="6"/>
  <c r="N36" i="6"/>
  <c r="M36" i="6"/>
  <c r="M122" i="6" l="1"/>
  <c r="M195" i="6" s="1"/>
  <c r="M191" i="6"/>
  <c r="S191" i="6"/>
  <c r="N191" i="6"/>
  <c r="N122" i="6"/>
  <c r="N195" i="6" s="1"/>
  <c r="S122" i="6"/>
  <c r="S195" i="6" s="1"/>
  <c r="H70" i="7"/>
  <c r="F70" i="7"/>
  <c r="E70" i="7"/>
  <c r="H67" i="7"/>
  <c r="F67" i="7"/>
  <c r="E67" i="7"/>
  <c r="M69" i="7"/>
  <c r="M72" i="7" s="1"/>
  <c r="H69" i="7"/>
  <c r="F69" i="7"/>
  <c r="F72" i="7" s="1"/>
  <c r="E69" i="7"/>
  <c r="E72" i="7" s="1"/>
  <c r="H64" i="7"/>
  <c r="F64" i="7"/>
  <c r="F60" i="7"/>
  <c r="E60" i="7"/>
  <c r="M58" i="7"/>
  <c r="M57" i="7"/>
  <c r="H57" i="7"/>
  <c r="H61" i="7" s="1"/>
  <c r="F57" i="7"/>
  <c r="E57" i="7"/>
  <c r="M66" i="7"/>
  <c r="H66" i="7"/>
  <c r="F66" i="7"/>
  <c r="E66" i="7"/>
  <c r="M65" i="7"/>
  <c r="H65" i="7"/>
  <c r="F65" i="7"/>
  <c r="E65" i="7"/>
  <c r="M50" i="7"/>
  <c r="E50" i="7"/>
  <c r="E51" i="7"/>
  <c r="H24" i="7"/>
  <c r="F24" i="7"/>
  <c r="E24" i="7"/>
  <c r="M23" i="7"/>
  <c r="H23" i="7"/>
  <c r="F23" i="7"/>
  <c r="E23" i="7"/>
  <c r="H22" i="7"/>
  <c r="F22" i="7"/>
  <c r="E22" i="7"/>
  <c r="M22" i="7"/>
  <c r="M20" i="7"/>
  <c r="M21" i="7"/>
  <c r="F21" i="7"/>
  <c r="E21" i="7"/>
  <c r="F20" i="7"/>
  <c r="E20" i="7"/>
  <c r="H62" i="7"/>
  <c r="F62" i="7"/>
  <c r="E62" i="7"/>
  <c r="M9" i="7"/>
  <c r="M10" i="7"/>
  <c r="M11" i="7"/>
  <c r="H11" i="7"/>
  <c r="H13" i="7" s="1"/>
  <c r="F11" i="7"/>
  <c r="E11" i="7"/>
  <c r="F10" i="7"/>
  <c r="E10" i="7"/>
  <c r="E9" i="7"/>
  <c r="F9" i="7"/>
  <c r="E8" i="7"/>
  <c r="F8" i="7"/>
  <c r="H72" i="7" l="1"/>
  <c r="F68" i="7"/>
  <c r="M61" i="7"/>
  <c r="E61" i="7"/>
  <c r="F61" i="7"/>
  <c r="E55" i="7"/>
  <c r="H55" i="7"/>
  <c r="M55" i="7"/>
  <c r="E68" i="7"/>
  <c r="H68" i="7"/>
  <c r="M68" i="7"/>
  <c r="M25" i="7"/>
  <c r="H25" i="7"/>
  <c r="F13" i="7"/>
  <c r="E25" i="7"/>
  <c r="F25" i="7"/>
  <c r="E13" i="7"/>
  <c r="M13"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P30" authorId="0" shapeId="0" xr:uid="{613D7A87-75DF-4B60-8D0D-179E9F429947}">
      <text>
        <r>
          <rPr>
            <b/>
            <sz val="9"/>
            <color indexed="81"/>
            <rFont val="宋体"/>
            <charset val="134"/>
          </rPr>
          <t>acer:</t>
        </r>
        <r>
          <rPr>
            <sz val="9"/>
            <color indexed="81"/>
            <rFont val="宋体"/>
            <charset val="134"/>
          </rPr>
          <t xml:space="preserve">
回复精力5点；
1.8倍伤害。</t>
        </r>
      </text>
    </comment>
    <comment ref="F60" authorId="0" shapeId="0" xr:uid="{7ED33749-69DD-43BB-B95B-01745E049609}">
      <text>
        <r>
          <rPr>
            <b/>
            <sz val="9"/>
            <color indexed="81"/>
            <rFont val="宋体"/>
            <family val="3"/>
            <charset val="134"/>
          </rPr>
          <t>acer:</t>
        </r>
        <r>
          <rPr>
            <sz val="9"/>
            <color indexed="81"/>
            <rFont val="宋体"/>
            <family val="3"/>
            <charset val="134"/>
          </rPr>
          <t>可增加内力1800
300*6</t>
        </r>
      </text>
    </comment>
    <comment ref="F81" authorId="0" shapeId="0" xr:uid="{5052D161-7E16-489C-A2CF-3B1C1D3BCB67}">
      <text>
        <r>
          <rPr>
            <b/>
            <sz val="9"/>
            <color indexed="81"/>
            <rFont val="宋体"/>
            <family val="3"/>
            <charset val="134"/>
          </rPr>
          <t>acer:</t>
        </r>
        <r>
          <rPr>
            <sz val="9"/>
            <color indexed="81"/>
            <rFont val="宋体"/>
            <family val="3"/>
            <charset val="134"/>
          </rPr>
          <t xml:space="preserve">
增加毒术16点
4*4</t>
        </r>
      </text>
    </comment>
    <comment ref="F82" authorId="0" shapeId="0" xr:uid="{CA13C2FE-0150-4C90-A837-EC391738F879}">
      <text>
        <r>
          <rPr>
            <b/>
            <sz val="9"/>
            <color indexed="81"/>
            <rFont val="宋体"/>
            <family val="3"/>
            <charset val="134"/>
          </rPr>
          <t>acer:</t>
        </r>
        <r>
          <rPr>
            <sz val="9"/>
            <color indexed="81"/>
            <rFont val="宋体"/>
            <family val="3"/>
            <charset val="134"/>
          </rPr>
          <t xml:space="preserve">
增加毒术24点
6*4</t>
        </r>
      </text>
    </comment>
    <comment ref="F86" authorId="0" shapeId="0" xr:uid="{89584D30-D6E1-43BC-AF8F-1E515A9B1BAD}">
      <text>
        <r>
          <rPr>
            <b/>
            <sz val="9"/>
            <color indexed="81"/>
            <rFont val="宋体"/>
            <family val="3"/>
            <charset val="134"/>
          </rPr>
          <t>acer:</t>
        </r>
        <r>
          <rPr>
            <sz val="9"/>
            <color indexed="81"/>
            <rFont val="宋体"/>
            <family val="3"/>
            <charset val="134"/>
          </rPr>
          <t xml:space="preserve">
轻功增加36
6*6</t>
        </r>
      </text>
    </comment>
    <comment ref="F87" authorId="0" shapeId="0" xr:uid="{05C9CF02-877F-423B-BBE2-B79FD45ABC38}">
      <text>
        <r>
          <rPr>
            <b/>
            <sz val="9"/>
            <color indexed="81"/>
            <rFont val="宋体"/>
            <family val="3"/>
            <charset val="134"/>
          </rPr>
          <t>acer:</t>
        </r>
        <r>
          <rPr>
            <sz val="9"/>
            <color indexed="81"/>
            <rFont val="宋体"/>
            <family val="3"/>
            <charset val="134"/>
          </rPr>
          <t xml:space="preserve">
毒术增加24点
6*4</t>
        </r>
      </text>
    </comment>
    <comment ref="F88" authorId="0" shapeId="0" xr:uid="{A98BFB1D-CE64-4F34-B179-C8C69F8D282A}">
      <text>
        <r>
          <rPr>
            <b/>
            <sz val="9"/>
            <color indexed="81"/>
            <rFont val="宋体"/>
            <charset val="134"/>
          </rPr>
          <t>acer:</t>
        </r>
        <r>
          <rPr>
            <sz val="9"/>
            <color indexed="81"/>
            <rFont val="宋体"/>
            <charset val="134"/>
          </rPr>
          <t xml:space="preserve">
毒术增加36点
6*6</t>
        </r>
      </text>
    </comment>
    <comment ref="O88" authorId="0" shapeId="0" xr:uid="{B79FD46B-05F3-4E0B-A70E-73073C88061B}">
      <text>
        <r>
          <rPr>
            <b/>
            <sz val="9"/>
            <color indexed="81"/>
            <rFont val="宋体"/>
            <charset val="134"/>
          </rPr>
          <t>acer:</t>
        </r>
        <r>
          <rPr>
            <sz val="9"/>
            <color indexed="81"/>
            <rFont val="宋体"/>
            <charset val="134"/>
          </rPr>
          <t xml:space="preserve">
毒术*25，上限10000</t>
        </r>
      </text>
    </comment>
    <comment ref="P88" authorId="0" shapeId="0" xr:uid="{C118F3F8-74FE-420A-AFC0-96C8ED4324B4}">
      <text>
        <r>
          <rPr>
            <b/>
            <sz val="9"/>
            <color indexed="81"/>
            <rFont val="宋体"/>
            <family val="3"/>
            <charset val="134"/>
          </rPr>
          <t>acer:</t>
        </r>
        <r>
          <rPr>
            <sz val="9"/>
            <color indexed="81"/>
            <rFont val="宋体"/>
            <family val="3"/>
            <charset val="134"/>
          </rPr>
          <t xml:space="preserve">
30%几率回复伤害30%气血，上限10000，然后降低对面暴反卸劲连击虚招10，内功5
</t>
        </r>
      </text>
    </comment>
    <comment ref="F89" authorId="0" shapeId="0" xr:uid="{0CC9AB61-DA36-43AC-9599-FEA676CDE118}">
      <text>
        <r>
          <rPr>
            <b/>
            <sz val="9"/>
            <color indexed="81"/>
            <rFont val="宋体"/>
            <family val="3"/>
            <charset val="134"/>
          </rPr>
          <t>acer:</t>
        </r>
        <r>
          <rPr>
            <sz val="9"/>
            <color indexed="81"/>
            <rFont val="宋体"/>
            <family val="3"/>
            <charset val="134"/>
          </rPr>
          <t xml:space="preserve">
毒术增加24点
6*4</t>
        </r>
      </text>
    </comment>
    <comment ref="F90" authorId="0" shapeId="0" xr:uid="{8CA36276-0BD7-498D-A069-83D87FD71FBD}">
      <text>
        <r>
          <rPr>
            <b/>
            <sz val="9"/>
            <color indexed="81"/>
            <rFont val="宋体"/>
            <charset val="134"/>
          </rPr>
          <t>acer:</t>
        </r>
        <r>
          <rPr>
            <sz val="9"/>
            <color indexed="81"/>
            <rFont val="宋体"/>
            <charset val="134"/>
          </rPr>
          <t xml:space="preserve">
毒术增加36点
6*6</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Z47" authorId="0" shapeId="0" xr:uid="{EB01CF8B-A714-440A-91F0-EBD47B5B5D5D}">
      <text>
        <r>
          <rPr>
            <b/>
            <sz val="9"/>
            <color indexed="81"/>
            <rFont val="宋体"/>
            <charset val="134"/>
          </rPr>
          <t>acer:</t>
        </r>
        <r>
          <rPr>
            <sz val="9"/>
            <color indexed="81"/>
            <rFont val="宋体"/>
            <charset val="134"/>
          </rPr>
          <t xml:space="preserve">
加成后的基础总伤害：基础伤害+轻功*2.5
轻功那个是加招式基础威力的
</t>
        </r>
      </text>
    </comment>
    <comment ref="X127" authorId="0" shapeId="0" xr:uid="{35E355E3-00AF-4D7D-8B8F-37390A9508EA}">
      <text>
        <r>
          <rPr>
            <b/>
            <sz val="9"/>
            <color indexed="81"/>
            <rFont val="宋体"/>
            <family val="3"/>
            <charset val="134"/>
          </rPr>
          <t>acer:</t>
        </r>
        <r>
          <rPr>
            <sz val="9"/>
            <color indexed="81"/>
            <rFont val="宋体"/>
            <family val="3"/>
            <charset val="134"/>
          </rPr>
          <t xml:space="preserve">
卸劲25%，回血6%</t>
        </r>
      </text>
    </comment>
  </commentList>
</comments>
</file>

<file path=xl/sharedStrings.xml><?xml version="1.0" encoding="utf-8"?>
<sst xmlns="http://schemas.openxmlformats.org/spreadsheetml/2006/main" count="4249" uniqueCount="3005">
  <si>
    <t>等级</t>
  </si>
  <si>
    <t>击杀公孙止</t>
    <phoneticPr fontId="3" type="noConversion"/>
  </si>
  <si>
    <t>武器装备</t>
    <phoneticPr fontId="3" type="noConversion"/>
  </si>
  <si>
    <t>任务名称</t>
    <phoneticPr fontId="3" type="noConversion"/>
  </si>
  <si>
    <t>击杀裘千仞</t>
    <phoneticPr fontId="3" type="noConversion"/>
  </si>
  <si>
    <t>击杀玄冥二老</t>
    <phoneticPr fontId="3" type="noConversion"/>
  </si>
  <si>
    <t>击杀金轮法王</t>
    <phoneticPr fontId="3" type="noConversion"/>
  </si>
  <si>
    <t>剿灭星宿派</t>
    <phoneticPr fontId="3" type="noConversion"/>
  </si>
  <si>
    <t>剿灭慕容世家</t>
    <phoneticPr fontId="3" type="noConversion"/>
  </si>
  <si>
    <t>击杀玄慈</t>
    <phoneticPr fontId="3" type="noConversion"/>
  </si>
  <si>
    <t>击杀袁承志</t>
    <phoneticPr fontId="3" type="noConversion"/>
  </si>
  <si>
    <t>剿灭丐帮</t>
    <phoneticPr fontId="3" type="noConversion"/>
  </si>
  <si>
    <t>剿灭少林寺</t>
    <phoneticPr fontId="3" type="noConversion"/>
  </si>
  <si>
    <t>讨饭钵</t>
    <phoneticPr fontId="3" type="noConversion"/>
  </si>
  <si>
    <t>建筑名称</t>
    <phoneticPr fontId="3" type="noConversion"/>
  </si>
  <si>
    <t>伐木场</t>
    <phoneticPr fontId="3" type="noConversion"/>
  </si>
  <si>
    <t>-</t>
  </si>
  <si>
    <t>备  注</t>
    <phoneticPr fontId="3" type="noConversion"/>
  </si>
  <si>
    <t>功法名称</t>
  </si>
  <si>
    <t>素女周天功</t>
  </si>
  <si>
    <t>行天功</t>
  </si>
  <si>
    <t>寒冰真气</t>
  </si>
  <si>
    <t>日月魔功</t>
  </si>
  <si>
    <t>碧波心经</t>
  </si>
  <si>
    <t>阴阳属性</t>
    <phoneticPr fontId="5" type="noConversion"/>
  </si>
  <si>
    <t>精力点数</t>
    <phoneticPr fontId="5" type="noConversion"/>
  </si>
  <si>
    <t>体魄点数</t>
    <phoneticPr fontId="5" type="noConversion"/>
  </si>
  <si>
    <t>获取方法</t>
    <phoneticPr fontId="5" type="noConversion"/>
  </si>
  <si>
    <t>二阶功效</t>
    <phoneticPr fontId="5" type="noConversion"/>
  </si>
  <si>
    <t>一阶功效</t>
    <phoneticPr fontId="5" type="noConversion"/>
  </si>
  <si>
    <t>三阶功效</t>
    <phoneticPr fontId="5" type="noConversion"/>
  </si>
  <si>
    <t>所属门派</t>
    <phoneticPr fontId="5" type="noConversion"/>
  </si>
  <si>
    <t>华山派专属</t>
    <phoneticPr fontId="5" type="noConversion"/>
  </si>
  <si>
    <t>桃花岛专属</t>
    <phoneticPr fontId="5" type="noConversion"/>
  </si>
  <si>
    <t>明教专属</t>
    <phoneticPr fontId="5" type="noConversion"/>
  </si>
  <si>
    <t>峨眉派专属</t>
    <phoneticPr fontId="5" type="noConversion"/>
  </si>
  <si>
    <t>日月神教专属</t>
    <phoneticPr fontId="5" type="noConversion"/>
  </si>
  <si>
    <t>采花经</t>
  </si>
  <si>
    <t>佛定心经</t>
  </si>
  <si>
    <t>寒潭碧波</t>
    <phoneticPr fontId="5" type="noConversion"/>
  </si>
  <si>
    <t>调和</t>
    <phoneticPr fontId="5" type="noConversion"/>
  </si>
  <si>
    <t>大光明劲</t>
  </si>
  <si>
    <t>乾坤大挪移</t>
    <phoneticPr fontId="5" type="noConversion"/>
  </si>
  <si>
    <t>尧白功</t>
    <phoneticPr fontId="5" type="noConversion"/>
  </si>
  <si>
    <t>云台五转功</t>
  </si>
  <si>
    <t>先天无极图</t>
  </si>
  <si>
    <t>观自在法</t>
    <phoneticPr fontId="5" type="noConversion"/>
  </si>
  <si>
    <t>小乘龙象功</t>
  </si>
  <si>
    <t>翻天诀</t>
  </si>
  <si>
    <t>疾风骤雨势</t>
    <phoneticPr fontId="5" type="noConversion"/>
  </si>
  <si>
    <t>江湖侠客田伯光</t>
    <phoneticPr fontId="5" type="noConversion"/>
  </si>
  <si>
    <t>江湖侠客仪琳</t>
    <phoneticPr fontId="5" type="noConversion"/>
  </si>
  <si>
    <t>武林神话黄裳</t>
    <phoneticPr fontId="5" type="noConversion"/>
  </si>
  <si>
    <t>一代宗师张无忌</t>
    <phoneticPr fontId="5" type="noConversion"/>
  </si>
  <si>
    <t>江湖俊秀赵敏</t>
    <phoneticPr fontId="5" type="noConversion"/>
  </si>
  <si>
    <t>江湖俊秀左冷禅</t>
    <phoneticPr fontId="5" type="noConversion"/>
  </si>
  <si>
    <t>江湖俊秀黛绮丝</t>
    <phoneticPr fontId="5" type="noConversion"/>
  </si>
  <si>
    <t>江湖俊秀殷天正</t>
    <phoneticPr fontId="5" type="noConversion"/>
  </si>
  <si>
    <t>接引人傻姑</t>
  </si>
  <si>
    <t>接引人丁敏君</t>
  </si>
  <si>
    <t>接引人陆大有</t>
  </si>
  <si>
    <t>接引人杨不悔</t>
  </si>
  <si>
    <t>长老阳顶天</t>
  </si>
  <si>
    <t>长老风清扬</t>
  </si>
  <si>
    <t>长老周芷若</t>
  </si>
  <si>
    <t>堂主谢逊</t>
  </si>
  <si>
    <t>堂主岳不群</t>
  </si>
  <si>
    <t>堂主灭绝师太</t>
  </si>
  <si>
    <t>普通弟子小昭</t>
  </si>
  <si>
    <t>普通弟子岳灵珊</t>
  </si>
  <si>
    <t>普通弟子纪晓芙</t>
  </si>
  <si>
    <t>普通弟子程瑛</t>
  </si>
  <si>
    <t>副掌门陈抟</t>
  </si>
  <si>
    <t>剿灭长乐帮</t>
    <phoneticPr fontId="5" type="noConversion"/>
  </si>
  <si>
    <t>击杀公孙止</t>
    <phoneticPr fontId="5" type="noConversion"/>
  </si>
  <si>
    <t>击杀金轮法王</t>
    <phoneticPr fontId="5" type="noConversion"/>
  </si>
  <si>
    <t>剿灭慕容世家</t>
    <phoneticPr fontId="5" type="noConversion"/>
  </si>
  <si>
    <t>剿灭星宿派</t>
    <phoneticPr fontId="5" type="noConversion"/>
  </si>
  <si>
    <t>剿灭丐帮</t>
    <phoneticPr fontId="5" type="noConversion"/>
  </si>
  <si>
    <t>剿灭恒山派</t>
    <phoneticPr fontId="5" type="noConversion"/>
  </si>
  <si>
    <t>击杀袁承志</t>
    <phoneticPr fontId="5" type="noConversion"/>
  </si>
  <si>
    <t>击杀玄慈</t>
  </si>
  <si>
    <t>恒山心法</t>
    <phoneticPr fontId="5" type="noConversion"/>
  </si>
  <si>
    <t>修罗道任务</t>
    <phoneticPr fontId="5" type="noConversion"/>
  </si>
  <si>
    <t>精通所需经验</t>
    <phoneticPr fontId="5" type="noConversion"/>
  </si>
  <si>
    <t>修炼所需真气</t>
    <phoneticPr fontId="5" type="noConversion"/>
  </si>
  <si>
    <t>类别</t>
    <phoneticPr fontId="3" type="noConversion"/>
  </si>
  <si>
    <t>基础伤害</t>
    <phoneticPr fontId="3" type="noConversion"/>
  </si>
  <si>
    <t>攻击范围</t>
    <phoneticPr fontId="3" type="noConversion"/>
  </si>
  <si>
    <t>大九天手</t>
  </si>
  <si>
    <t>刀法</t>
    <phoneticPr fontId="3" type="noConversion"/>
  </si>
  <si>
    <t>轻功</t>
    <phoneticPr fontId="3" type="noConversion"/>
  </si>
  <si>
    <t>华山剑法</t>
  </si>
  <si>
    <t>长老阳顶天</t>
    <phoneticPr fontId="3" type="noConversion"/>
  </si>
  <si>
    <t>苍龙悬</t>
  </si>
  <si>
    <t>凌长空</t>
  </si>
  <si>
    <t>蛇鹰生死博</t>
  </si>
  <si>
    <t>剑法</t>
    <phoneticPr fontId="3" type="noConversion"/>
  </si>
  <si>
    <t>飞絮剑法</t>
  </si>
  <si>
    <t>落雪无痕</t>
  </si>
  <si>
    <t>瑶女追月</t>
  </si>
  <si>
    <t>四象掌法</t>
  </si>
  <si>
    <t>凌空飞渡</t>
  </si>
  <si>
    <t>八卦步</t>
  </si>
  <si>
    <t>灵鳌步法</t>
  </si>
  <si>
    <t>青竹镖</t>
  </si>
  <si>
    <t>踏云行</t>
  </si>
  <si>
    <t>日月凌空</t>
  </si>
  <si>
    <t>搏击</t>
    <phoneticPr fontId="3" type="noConversion"/>
  </si>
  <si>
    <t>消耗内力</t>
    <phoneticPr fontId="5" type="noConversion"/>
  </si>
  <si>
    <t>消耗精力</t>
    <phoneticPr fontId="5" type="noConversion"/>
  </si>
  <si>
    <t>有效距离</t>
    <phoneticPr fontId="3" type="noConversion"/>
  </si>
  <si>
    <t>特殊效果</t>
    <phoneticPr fontId="3" type="noConversion"/>
  </si>
  <si>
    <t>小混元功</t>
    <phoneticPr fontId="5" type="noConversion"/>
  </si>
  <si>
    <t>四阶功效</t>
    <phoneticPr fontId="5" type="noConversion"/>
  </si>
  <si>
    <t>特殊要求</t>
    <phoneticPr fontId="5" type="noConversion"/>
  </si>
  <si>
    <t>宝贝儿1个</t>
    <phoneticPr fontId="5" type="noConversion"/>
  </si>
  <si>
    <t>九宫八卦阵</t>
    <phoneticPr fontId="5" type="noConversion"/>
  </si>
  <si>
    <t>内功加成</t>
    <phoneticPr fontId="5" type="noConversion"/>
  </si>
  <si>
    <t>佛学感悟20个</t>
    <phoneticPr fontId="5" type="noConversion"/>
  </si>
  <si>
    <t>道学感悟20个</t>
    <phoneticPr fontId="5" type="noConversion"/>
  </si>
  <si>
    <t>武林神话郭靖</t>
    <phoneticPr fontId="5" type="noConversion"/>
  </si>
  <si>
    <t>彭祖无量：增加自身最大气血25%</t>
    <phoneticPr fontId="5" type="noConversion"/>
  </si>
  <si>
    <t>长安长乐：受击时恢复周遭两个除自身外队友的一定气血</t>
    <phoneticPr fontId="5" type="noConversion"/>
  </si>
  <si>
    <t>星离雨散：大幅增加自身反击的伤害</t>
    <phoneticPr fontId="5" type="noConversion"/>
  </si>
  <si>
    <t>易经锻骨：每回合解除自身的眩晕</t>
    <phoneticPr fontId="5" type="noConversion"/>
  </si>
  <si>
    <t>阴阳共济：每回合额外回复1点精力，并增加自身体质5点</t>
    <phoneticPr fontId="5" type="noConversion"/>
  </si>
  <si>
    <t>刚柔并行：若每回合暴击值达到60以上，则卸劲值增加20点，若卸劲值达到60以上，则暴击值增加20点</t>
    <phoneticPr fontId="5" type="noConversion"/>
  </si>
  <si>
    <t>毒手固灵：攻击时附加中毒</t>
    <phoneticPr fontId="5" type="noConversion"/>
  </si>
  <si>
    <t>尽归虚无：攻击敌人时降低他的内功值，中毒越深，降低得越多</t>
    <phoneticPr fontId="5" type="noConversion"/>
  </si>
  <si>
    <t>闭穴功</t>
    <phoneticPr fontId="5" type="noConversion"/>
  </si>
  <si>
    <t>移穴通经：免疫封穴与错骨</t>
    <phoneticPr fontId="5" type="noConversion"/>
  </si>
  <si>
    <t>太和忘情：自身获得一定的减伤</t>
    <phoneticPr fontId="5" type="noConversion"/>
  </si>
  <si>
    <t>佛学感悟30个</t>
    <phoneticPr fontId="5" type="noConversion"/>
  </si>
  <si>
    <t>巨象之力：对等级比自己低的敌人拥有大量伤害加成</t>
    <phoneticPr fontId="5" type="noConversion"/>
  </si>
  <si>
    <t>潮生碧海：发动虚招后扣除敌人的精力3点，并造成一定内伤</t>
    <phoneticPr fontId="5" type="noConversion"/>
  </si>
  <si>
    <t>少阴</t>
    <phoneticPr fontId="3" type="noConversion"/>
  </si>
  <si>
    <t>万花剑法</t>
  </si>
  <si>
    <t>反两仪刀法</t>
  </si>
  <si>
    <t>落英掌法</t>
  </si>
  <si>
    <t>金花镖</t>
  </si>
  <si>
    <t>玉箫剑法</t>
  </si>
  <si>
    <t>辟邪剑法</t>
  </si>
  <si>
    <t>九剑归一</t>
  </si>
  <si>
    <t>君子剑气</t>
    <phoneticPr fontId="5" type="noConversion"/>
  </si>
  <si>
    <t>冲锋</t>
    <phoneticPr fontId="5" type="noConversion"/>
  </si>
  <si>
    <t>堂主谢逊</t>
    <phoneticPr fontId="5" type="noConversion"/>
  </si>
  <si>
    <t>长老阳顶天</t>
    <phoneticPr fontId="5" type="noConversion"/>
  </si>
  <si>
    <t>副掌门霍山</t>
    <phoneticPr fontId="5" type="noConversion"/>
  </si>
  <si>
    <t>普通弟子岳灵珊</t>
    <phoneticPr fontId="5" type="noConversion"/>
  </si>
  <si>
    <t>堂主岳不群</t>
    <phoneticPr fontId="5" type="noConversion"/>
  </si>
  <si>
    <t>长老风清扬</t>
    <phoneticPr fontId="5" type="noConversion"/>
  </si>
  <si>
    <t>副掌门陈抟</t>
    <phoneticPr fontId="5" type="noConversion"/>
  </si>
  <si>
    <t>普通弟子纪晓芙</t>
    <phoneticPr fontId="5" type="noConversion"/>
  </si>
  <si>
    <t>堂主灭绝师太</t>
    <phoneticPr fontId="5" type="noConversion"/>
  </si>
  <si>
    <t>长老周芷若</t>
    <phoneticPr fontId="5" type="noConversion"/>
  </si>
  <si>
    <t>副掌门郭襄</t>
    <phoneticPr fontId="5" type="noConversion"/>
  </si>
  <si>
    <t>普通弟子程瑛</t>
    <phoneticPr fontId="5" type="noConversion"/>
  </si>
  <si>
    <t>堂主梅超风</t>
    <phoneticPr fontId="5" type="noConversion"/>
  </si>
  <si>
    <t>长老黄蓉</t>
    <phoneticPr fontId="5" type="noConversion"/>
  </si>
  <si>
    <t>副掌门黄药师</t>
    <phoneticPr fontId="5" type="noConversion"/>
  </si>
  <si>
    <t>普通弟子蓝凤凰</t>
    <phoneticPr fontId="5" type="noConversion"/>
  </si>
  <si>
    <t>堂主任盈盈</t>
    <phoneticPr fontId="5" type="noConversion"/>
  </si>
  <si>
    <t>长老任我行</t>
    <phoneticPr fontId="5" type="noConversion"/>
  </si>
  <si>
    <t>副掌门东方不败</t>
    <phoneticPr fontId="5" type="noConversion"/>
  </si>
  <si>
    <t>装备名称</t>
    <phoneticPr fontId="3" type="noConversion"/>
  </si>
  <si>
    <t>获得方式</t>
    <phoneticPr fontId="3" type="noConversion"/>
  </si>
  <si>
    <t>一代宗师剧情-张无忌</t>
    <phoneticPr fontId="3" type="noConversion"/>
  </si>
  <si>
    <t>武器-刀法</t>
    <phoneticPr fontId="3" type="noConversion"/>
  </si>
  <si>
    <t>武器-搏击</t>
    <phoneticPr fontId="3" type="noConversion"/>
  </si>
  <si>
    <t>武器-枪棍</t>
    <phoneticPr fontId="3" type="noConversion"/>
  </si>
  <si>
    <t>武器-剑法</t>
    <phoneticPr fontId="3" type="noConversion"/>
  </si>
  <si>
    <t>武器-奇门</t>
    <phoneticPr fontId="3" type="noConversion"/>
  </si>
  <si>
    <t>鹰击长空：每回合消除自身40%的冰封</t>
    <phoneticPr fontId="5" type="noConversion"/>
  </si>
  <si>
    <t>翼绝云天：若暴击，暴击伤害为250%</t>
    <phoneticPr fontId="5" type="noConversion"/>
  </si>
  <si>
    <t>七进七出：一定几率闪避攻击</t>
    <phoneticPr fontId="5" type="noConversion"/>
  </si>
  <si>
    <t>烈火：每回合增加11点精力</t>
    <phoneticPr fontId="5" type="noConversion"/>
  </si>
  <si>
    <t>平地惊雷：若攻击前未移动，则自身暴击、连击增加15点</t>
    <phoneticPr fontId="5" type="noConversion"/>
  </si>
  <si>
    <t>疾风迅雷：若发动连击，则几率回复2点精力</t>
    <phoneticPr fontId="5" type="noConversion"/>
  </si>
  <si>
    <t>雷霆震怒：若发动暴击，则几率回复2点精力</t>
    <phoneticPr fontId="5" type="noConversion"/>
  </si>
  <si>
    <t>落叶归根：击杀敌人后恢复自身精力4点</t>
    <phoneticPr fontId="5" type="noConversion"/>
  </si>
  <si>
    <t>疾风劲草：每移动一格，提升自身15%的伤害，最多75%</t>
    <phoneticPr fontId="5" type="noConversion"/>
  </si>
  <si>
    <t>千娇百媚：攻击对象为男性时，施加冰封和迷惑10点</t>
    <phoneticPr fontId="5" type="noConversion"/>
  </si>
  <si>
    <t>圣女回眸：自身为女性时，有几率能控制敌人3个回合</t>
    <phoneticPr fontId="5" type="noConversion"/>
  </si>
  <si>
    <t>定慧贞心：一定几率不会被暴击和连击</t>
    <phoneticPr fontId="5" type="noConversion"/>
  </si>
  <si>
    <t>奇门遁甲：若触发虚招，消除自身所有仇恨值，并增加连击20点</t>
    <phoneticPr fontId="5" type="noConversion"/>
  </si>
  <si>
    <t>六仪入门：每回合增加虚招率10%</t>
    <phoneticPr fontId="5" type="noConversion"/>
  </si>
  <si>
    <t>清波荡漾：每回合尚未移动前出招，额外累积20点虚招值</t>
    <phoneticPr fontId="5" type="noConversion"/>
  </si>
  <si>
    <t>碧水丹心：发动虚招时的攻击增加40%的伤害</t>
    <phoneticPr fontId="5" type="noConversion"/>
  </si>
  <si>
    <t>桃花影落：发动虚招后降低敌人的暴击40点</t>
    <phoneticPr fontId="5" type="noConversion"/>
  </si>
  <si>
    <t>落英缤纷：有一定几率攻击两次</t>
    <phoneticPr fontId="5" type="noConversion"/>
  </si>
  <si>
    <t>落英神剑掌</t>
    <phoneticPr fontId="5" type="noConversion"/>
  </si>
  <si>
    <t>单一敌方</t>
  </si>
  <si>
    <t>剑法</t>
  </si>
  <si>
    <t>搏击</t>
    <phoneticPr fontId="5" type="noConversion"/>
  </si>
  <si>
    <t>剑法</t>
    <phoneticPr fontId="5" type="noConversion"/>
  </si>
  <si>
    <t>刀法</t>
    <phoneticPr fontId="5" type="noConversion"/>
  </si>
  <si>
    <t>枪棍</t>
    <phoneticPr fontId="5" type="noConversion"/>
  </si>
  <si>
    <t>奇门</t>
    <phoneticPr fontId="5" type="noConversion"/>
  </si>
  <si>
    <t>医术</t>
    <phoneticPr fontId="5" type="noConversion"/>
  </si>
  <si>
    <t>毒术</t>
    <phoneticPr fontId="5" type="noConversion"/>
  </si>
  <si>
    <t>轻功</t>
    <phoneticPr fontId="5" type="noConversion"/>
  </si>
  <si>
    <t>备注</t>
    <phoneticPr fontId="5" type="noConversion"/>
  </si>
  <si>
    <t>剑法</t>
    <phoneticPr fontId="3" type="noConversion"/>
  </si>
  <si>
    <t>轻功</t>
    <phoneticPr fontId="3" type="noConversion"/>
  </si>
  <si>
    <t>峨眉派专属</t>
    <phoneticPr fontId="5" type="noConversion"/>
  </si>
  <si>
    <t>剑法</t>
    <phoneticPr fontId="3" type="noConversion"/>
  </si>
  <si>
    <t>搏击</t>
    <phoneticPr fontId="3" type="noConversion"/>
  </si>
  <si>
    <t>轻功</t>
    <phoneticPr fontId="3" type="noConversion"/>
  </si>
  <si>
    <t>搏击</t>
    <phoneticPr fontId="3" type="noConversion"/>
  </si>
  <si>
    <t>搏击</t>
    <phoneticPr fontId="3" type="noConversion"/>
  </si>
  <si>
    <t>轻功</t>
    <phoneticPr fontId="3" type="noConversion"/>
  </si>
  <si>
    <t>搏击</t>
    <phoneticPr fontId="3" type="noConversion"/>
  </si>
  <si>
    <t>轻功</t>
    <phoneticPr fontId="3" type="noConversion"/>
  </si>
  <si>
    <t>桃花岛专属</t>
    <phoneticPr fontId="5" type="noConversion"/>
  </si>
  <si>
    <t>奇门</t>
    <phoneticPr fontId="3" type="noConversion"/>
  </si>
  <si>
    <t>少阴</t>
    <phoneticPr fontId="3" type="noConversion"/>
  </si>
  <si>
    <t>单一敌方</t>
    <phoneticPr fontId="5" type="noConversion"/>
  </si>
  <si>
    <t>奇门</t>
    <phoneticPr fontId="3" type="noConversion"/>
  </si>
  <si>
    <t>少阴</t>
    <phoneticPr fontId="3" type="noConversion"/>
  </si>
  <si>
    <t>兰花拂穴手</t>
    <phoneticPr fontId="5" type="noConversion"/>
  </si>
  <si>
    <t>单一敌方</t>
    <phoneticPr fontId="5" type="noConversion"/>
  </si>
  <si>
    <t>轻功</t>
    <phoneticPr fontId="3" type="noConversion"/>
  </si>
  <si>
    <t>奇门</t>
    <phoneticPr fontId="3" type="noConversion"/>
  </si>
  <si>
    <t>少阴</t>
    <phoneticPr fontId="3" type="noConversion"/>
  </si>
  <si>
    <t>堂主梅超风</t>
    <phoneticPr fontId="5" type="noConversion"/>
  </si>
  <si>
    <t>长老黄蓉</t>
    <phoneticPr fontId="5" type="noConversion"/>
  </si>
  <si>
    <t>轻功</t>
    <phoneticPr fontId="3" type="noConversion"/>
  </si>
  <si>
    <t>长老黄蓉</t>
    <phoneticPr fontId="5" type="noConversion"/>
  </si>
  <si>
    <t>至阴</t>
    <phoneticPr fontId="5" type="noConversion"/>
  </si>
  <si>
    <t>单一敌方</t>
    <phoneticPr fontId="5" type="noConversion"/>
  </si>
  <si>
    <t>副掌门黄药师</t>
    <phoneticPr fontId="5" type="noConversion"/>
  </si>
  <si>
    <t>奇门≥100</t>
    <phoneticPr fontId="5" type="noConversion"/>
  </si>
  <si>
    <t>轻功</t>
    <phoneticPr fontId="3" type="noConversion"/>
  </si>
  <si>
    <t>副掌门黄药师</t>
    <phoneticPr fontId="5" type="noConversion"/>
  </si>
  <si>
    <t>日月神教专属</t>
    <phoneticPr fontId="5" type="noConversion"/>
  </si>
  <si>
    <t>暗器</t>
    <phoneticPr fontId="3" type="noConversion"/>
  </si>
  <si>
    <t>接引人绿竹翁</t>
    <phoneticPr fontId="5" type="noConversion"/>
  </si>
  <si>
    <t>暗器</t>
    <phoneticPr fontId="3" type="noConversion"/>
  </si>
  <si>
    <t>普通弟子蓝凤凰</t>
    <phoneticPr fontId="5" type="noConversion"/>
  </si>
  <si>
    <t>暗器</t>
    <phoneticPr fontId="3" type="noConversion"/>
  </si>
  <si>
    <t>长老任我行</t>
    <phoneticPr fontId="5" type="noConversion"/>
  </si>
  <si>
    <t>长老任我行</t>
    <phoneticPr fontId="5" type="noConversion"/>
  </si>
  <si>
    <t>暗器</t>
    <phoneticPr fontId="3" type="noConversion"/>
  </si>
  <si>
    <t>副掌门东方不败</t>
    <phoneticPr fontId="5" type="noConversion"/>
  </si>
  <si>
    <t>轻功</t>
    <phoneticPr fontId="3" type="noConversion"/>
  </si>
  <si>
    <t>副掌门东方不败</t>
    <phoneticPr fontId="5" type="noConversion"/>
  </si>
  <si>
    <t>江湖侠客田伯光</t>
    <phoneticPr fontId="5" type="noConversion"/>
  </si>
  <si>
    <t>江湖侠客何太冲</t>
    <phoneticPr fontId="5" type="noConversion"/>
  </si>
  <si>
    <t>江湖侠客胡青牛</t>
    <phoneticPr fontId="5" type="noConversion"/>
  </si>
  <si>
    <t>少阴</t>
    <phoneticPr fontId="5" type="noConversion"/>
  </si>
  <si>
    <t>江湖侠客郭芙</t>
    <phoneticPr fontId="5" type="noConversion"/>
  </si>
  <si>
    <t>江湖侠客杨康</t>
    <phoneticPr fontId="5" type="noConversion"/>
  </si>
  <si>
    <t>少阳</t>
    <phoneticPr fontId="5" type="noConversion"/>
  </si>
  <si>
    <t>鹰爪功</t>
    <phoneticPr fontId="5" type="noConversion"/>
  </si>
  <si>
    <t>江湖俊秀殷天正</t>
    <phoneticPr fontId="5" type="noConversion"/>
  </si>
  <si>
    <t>少阳</t>
    <phoneticPr fontId="5" type="noConversion"/>
  </si>
  <si>
    <t>鹰爪擒拿手</t>
    <phoneticPr fontId="5" type="noConversion"/>
  </si>
  <si>
    <t>江湖俊秀左冷禅</t>
    <phoneticPr fontId="5" type="noConversion"/>
  </si>
  <si>
    <t>剑法</t>
    <phoneticPr fontId="5" type="noConversion"/>
  </si>
  <si>
    <t>少阴</t>
    <phoneticPr fontId="5" type="noConversion"/>
  </si>
  <si>
    <t>江湖俊秀冯蘅</t>
    <phoneticPr fontId="5" type="noConversion"/>
  </si>
  <si>
    <t>奇门</t>
    <phoneticPr fontId="5" type="noConversion"/>
  </si>
  <si>
    <t>少阴</t>
    <phoneticPr fontId="5" type="noConversion"/>
  </si>
  <si>
    <t>一代宗师令狐冲</t>
    <phoneticPr fontId="5" type="noConversion"/>
  </si>
  <si>
    <t>剑法</t>
    <phoneticPr fontId="5" type="noConversion"/>
  </si>
  <si>
    <t>至阴</t>
    <phoneticPr fontId="5" type="noConversion"/>
  </si>
  <si>
    <t>一代宗师林平之</t>
    <phoneticPr fontId="5" type="noConversion"/>
  </si>
  <si>
    <t>单一敌方</t>
    <phoneticPr fontId="5" type="noConversion"/>
  </si>
  <si>
    <t>武林神话黄裳</t>
    <phoneticPr fontId="5" type="noConversion"/>
  </si>
  <si>
    <t>武林神话黄裳</t>
    <phoneticPr fontId="5" type="noConversion"/>
  </si>
  <si>
    <t>武林神话独孤求败</t>
    <phoneticPr fontId="5" type="noConversion"/>
  </si>
  <si>
    <t>武林神话郭靖</t>
    <phoneticPr fontId="5" type="noConversion"/>
  </si>
  <si>
    <t>柔云剑法</t>
    <phoneticPr fontId="5" type="noConversion"/>
  </si>
  <si>
    <t>击杀张昭重</t>
    <phoneticPr fontId="5" type="noConversion"/>
  </si>
  <si>
    <t>玄冥神掌</t>
    <phoneticPr fontId="5" type="noConversion"/>
  </si>
  <si>
    <t>击杀玄冥二老</t>
    <phoneticPr fontId="5" type="noConversion"/>
  </si>
  <si>
    <t>武学招式名称</t>
    <phoneticPr fontId="3" type="noConversion"/>
  </si>
  <si>
    <t>少阴</t>
  </si>
  <si>
    <t>翻手为云：当触发暴击时，消除敌人20点连击值</t>
    <phoneticPr fontId="5" type="noConversion"/>
  </si>
  <si>
    <t>覆手为雨：当触发暴击时，消除敌人20点反击值</t>
    <phoneticPr fontId="5" type="noConversion"/>
  </si>
  <si>
    <t>阳炎：炎阳高照，火云如烧。每回合增加7点精力。</t>
  </si>
  <si>
    <t>阳炎：炎阳高照，火云如烧。每回合增加7点精力。</t>
    <phoneticPr fontId="5" type="noConversion"/>
  </si>
  <si>
    <t>冰肌：冰肌纤纤，凌风瑟瑟。每回合增加6点精力。</t>
    <phoneticPr fontId="5" type="noConversion"/>
  </si>
  <si>
    <t>霜心：霜心袭人，天凝地闭。每回合增加11点精力。</t>
    <phoneticPr fontId="5" type="noConversion"/>
  </si>
  <si>
    <t>玉骨：玉骨锥心，残雪落梅。每回合增加9点精力。</t>
    <phoneticPr fontId="5" type="noConversion"/>
  </si>
  <si>
    <t>雨打千秋：当触发暴击时，消除敌人30点暴击值</t>
    <phoneticPr fontId="5" type="noConversion"/>
  </si>
  <si>
    <t>风摧劲草：当敌人的卸劲值低于30点时，额外造成伤害</t>
    <phoneticPr fontId="5" type="noConversion"/>
  </si>
  <si>
    <t>少阴</t>
    <phoneticPr fontId="5" type="noConversion"/>
  </si>
  <si>
    <t>至阴</t>
    <phoneticPr fontId="5" type="noConversion"/>
  </si>
  <si>
    <t>自宫：欲练此功，必先自宫，去除体内所有阳性真气。每回合增加15点精力</t>
    <phoneticPr fontId="5" type="noConversion"/>
  </si>
  <si>
    <t>宝贝儿1个</t>
    <phoneticPr fontId="5" type="noConversion"/>
  </si>
  <si>
    <t>魅影无踪：一定几率闪避攻击</t>
    <phoneticPr fontId="5" type="noConversion"/>
  </si>
  <si>
    <t>入寒：辞暖入寒，冷意乍起。每回合增加4点精力。</t>
    <phoneticPr fontId="5" type="noConversion"/>
  </si>
  <si>
    <t>日月当空：若触发暴击，则造成10点内伤和外伤</t>
    <phoneticPr fontId="5" type="noConversion"/>
  </si>
  <si>
    <t>日升月恒：每回合增加暴击率10%</t>
    <phoneticPr fontId="5" type="noConversion"/>
  </si>
  <si>
    <t>少阳</t>
  </si>
  <si>
    <t>少阳</t>
    <phoneticPr fontId="5" type="noConversion"/>
  </si>
  <si>
    <t>至阳</t>
    <phoneticPr fontId="5" type="noConversion"/>
  </si>
  <si>
    <t>至阴</t>
  </si>
  <si>
    <t>击杀谢烟客</t>
    <phoneticPr fontId="5" type="noConversion"/>
  </si>
  <si>
    <t>碧针清掌</t>
    <phoneticPr fontId="5" type="noConversion"/>
  </si>
  <si>
    <t>剿灭玄素山庄</t>
    <phoneticPr fontId="5" type="noConversion"/>
  </si>
  <si>
    <t>铁掌</t>
    <phoneticPr fontId="5" type="noConversion"/>
  </si>
  <si>
    <t>至阳</t>
    <phoneticPr fontId="5" type="noConversion"/>
  </si>
  <si>
    <t>击杀裘千仞</t>
    <phoneticPr fontId="5" type="noConversion"/>
  </si>
  <si>
    <t>击杀梅念笙</t>
  </si>
  <si>
    <t>击杀梅念笙</t>
    <phoneticPr fontId="3" type="noConversion"/>
  </si>
  <si>
    <t>击杀胡一刀</t>
  </si>
  <si>
    <t>击杀胡一刀</t>
    <phoneticPr fontId="3" type="noConversion"/>
  </si>
  <si>
    <t>刀法</t>
    <phoneticPr fontId="5" type="noConversion"/>
  </si>
  <si>
    <t>少阳</t>
    <phoneticPr fontId="5" type="noConversion"/>
  </si>
  <si>
    <t>五大夫剑</t>
    <phoneticPr fontId="5" type="noConversion"/>
  </si>
  <si>
    <t>击杀玉玑子</t>
    <phoneticPr fontId="5" type="noConversion"/>
  </si>
  <si>
    <t>初级任务</t>
    <phoneticPr fontId="3" type="noConversion"/>
  </si>
  <si>
    <t>中级任务</t>
    <phoneticPr fontId="3" type="noConversion"/>
  </si>
  <si>
    <t>高级任务</t>
    <phoneticPr fontId="3" type="noConversion"/>
  </si>
  <si>
    <t>最终任务</t>
    <phoneticPr fontId="3" type="noConversion"/>
  </si>
  <si>
    <t>击杀袁承志</t>
  </si>
  <si>
    <t>剿灭丐帮</t>
  </si>
  <si>
    <t>剿灭少林寺</t>
  </si>
  <si>
    <t>序号</t>
    <phoneticPr fontId="3" type="noConversion"/>
  </si>
  <si>
    <t>解决湖匪</t>
    <phoneticPr fontId="3" type="noConversion"/>
  </si>
  <si>
    <t>解决盗贼</t>
    <phoneticPr fontId="3" type="noConversion"/>
  </si>
  <si>
    <t>解决采花贼</t>
    <phoneticPr fontId="3" type="noConversion"/>
  </si>
  <si>
    <t>解决修罗道门人</t>
    <phoneticPr fontId="3" type="noConversion"/>
  </si>
  <si>
    <t>剿灭黄河帮</t>
    <phoneticPr fontId="3" type="noConversion"/>
  </si>
  <si>
    <t>剿灭八卦门</t>
  </si>
  <si>
    <t>八卦刀法</t>
    <phoneticPr fontId="5" type="noConversion"/>
  </si>
  <si>
    <t>击杀尹克西</t>
    <phoneticPr fontId="3" type="noConversion"/>
  </si>
  <si>
    <t>击杀霍青桐</t>
    <phoneticPr fontId="3" type="noConversion"/>
  </si>
  <si>
    <t>击杀水岱</t>
    <phoneticPr fontId="3" type="noConversion"/>
  </si>
  <si>
    <t>击杀柯镇恶</t>
    <phoneticPr fontId="3" type="noConversion"/>
  </si>
  <si>
    <t>剿灭恒山派</t>
    <phoneticPr fontId="3" type="noConversion"/>
  </si>
  <si>
    <t>击杀谢烟客</t>
    <phoneticPr fontId="3" type="noConversion"/>
  </si>
  <si>
    <t>击杀黎生</t>
    <phoneticPr fontId="3" type="noConversion"/>
  </si>
  <si>
    <t>击杀谭公</t>
    <phoneticPr fontId="3" type="noConversion"/>
  </si>
  <si>
    <t>击杀马春花</t>
    <phoneticPr fontId="3" type="noConversion"/>
  </si>
  <si>
    <t>击杀仪清</t>
    <phoneticPr fontId="3" type="noConversion"/>
  </si>
  <si>
    <t>击杀茅十八</t>
    <phoneticPr fontId="3" type="noConversion"/>
  </si>
  <si>
    <t>剿灭玄素山庄</t>
    <phoneticPr fontId="3" type="noConversion"/>
  </si>
  <si>
    <t>解决正气堂门人</t>
    <phoneticPr fontId="3" type="noConversion"/>
  </si>
  <si>
    <t>剿灭仙霞派</t>
    <phoneticPr fontId="3" type="noConversion"/>
  </si>
  <si>
    <t>击杀侯通海</t>
    <phoneticPr fontId="3" type="noConversion"/>
  </si>
  <si>
    <t>击杀沙通天</t>
    <phoneticPr fontId="3" type="noConversion"/>
  </si>
  <si>
    <t>击杀张召重</t>
    <phoneticPr fontId="3" type="noConversion"/>
  </si>
  <si>
    <t>击杀灵智上人</t>
    <phoneticPr fontId="3" type="noConversion"/>
  </si>
  <si>
    <t>击杀云中鹤</t>
    <phoneticPr fontId="3" type="noConversion"/>
  </si>
  <si>
    <t>击杀潇湘子</t>
    <phoneticPr fontId="3" type="noConversion"/>
  </si>
  <si>
    <t>击杀朱长龄</t>
    <phoneticPr fontId="3" type="noConversion"/>
  </si>
  <si>
    <t>剿灭长乐帮</t>
    <phoneticPr fontId="3" type="noConversion"/>
  </si>
  <si>
    <t>剿灭八卦门</t>
    <phoneticPr fontId="3" type="noConversion"/>
  </si>
  <si>
    <t>击杀玉玑子</t>
    <phoneticPr fontId="3" type="noConversion"/>
  </si>
  <si>
    <t>神秘物品</t>
  </si>
  <si>
    <t>武器装备</t>
  </si>
  <si>
    <t>内功/招式</t>
  </si>
  <si>
    <t>内功/招式</t>
    <phoneticPr fontId="3" type="noConversion"/>
  </si>
  <si>
    <t>君子剑/淑女剑(蓝图)</t>
    <phoneticPr fontId="3" type="noConversion"/>
  </si>
  <si>
    <t>江湖奇人</t>
    <phoneticPr fontId="5" type="noConversion"/>
  </si>
  <si>
    <t>食用效果</t>
    <phoneticPr fontId="3" type="noConversion"/>
  </si>
  <si>
    <t>获取途径及代价</t>
    <phoneticPr fontId="3" type="noConversion"/>
  </si>
  <si>
    <t>解毒丸</t>
    <phoneticPr fontId="3" type="noConversion"/>
  </si>
  <si>
    <t>金创药</t>
    <phoneticPr fontId="3" type="noConversion"/>
  </si>
  <si>
    <t>通脉散</t>
    <phoneticPr fontId="3" type="noConversion"/>
  </si>
  <si>
    <t>承气饮</t>
    <phoneticPr fontId="3" type="noConversion"/>
  </si>
  <si>
    <r>
      <t>气血+</t>
    </r>
    <r>
      <rPr>
        <sz val="11"/>
        <color theme="1"/>
        <rFont val="宋体"/>
        <family val="3"/>
        <charset val="134"/>
        <scheme val="minor"/>
      </rPr>
      <t>500，内力+500</t>
    </r>
    <phoneticPr fontId="3" type="noConversion"/>
  </si>
  <si>
    <r>
      <t>内力+</t>
    </r>
    <r>
      <rPr>
        <sz val="11"/>
        <color theme="1"/>
        <rFont val="宋体"/>
        <family val="3"/>
        <charset val="134"/>
        <scheme val="minor"/>
      </rPr>
      <t>500，内伤-50</t>
    </r>
    <phoneticPr fontId="3" type="noConversion"/>
  </si>
  <si>
    <t>气血+500，中毒-50</t>
    <phoneticPr fontId="3" type="noConversion"/>
  </si>
  <si>
    <t>气血+500，外伤-50</t>
    <phoneticPr fontId="3" type="noConversion"/>
  </si>
  <si>
    <t>凝神汤</t>
    <phoneticPr fontId="3" type="noConversion"/>
  </si>
  <si>
    <r>
      <t>内力+500，迷惑-50，眩晕</t>
    </r>
    <r>
      <rPr>
        <sz val="11"/>
        <color theme="1"/>
        <rFont val="宋体"/>
        <family val="3"/>
        <charset val="134"/>
        <scheme val="minor"/>
      </rPr>
      <t>-50</t>
    </r>
    <phoneticPr fontId="3" type="noConversion"/>
  </si>
  <si>
    <t>再造膏</t>
    <phoneticPr fontId="3" type="noConversion"/>
  </si>
  <si>
    <t>气血+500，分筋-50，错骨-50</t>
    <phoneticPr fontId="3" type="noConversion"/>
  </si>
  <si>
    <t>小换丹</t>
    <phoneticPr fontId="3" type="noConversion"/>
  </si>
  <si>
    <r>
      <t>气血+</t>
    </r>
    <r>
      <rPr>
        <sz val="11"/>
        <color theme="1"/>
        <rFont val="宋体"/>
        <family val="3"/>
        <charset val="134"/>
        <scheme val="minor"/>
      </rPr>
      <t>1000，中毒+10</t>
    </r>
    <phoneticPr fontId="3" type="noConversion"/>
  </si>
  <si>
    <t>日初：旭日初现，万物复苏。每回合增加3点精力。</t>
    <phoneticPr fontId="5" type="noConversion"/>
  </si>
  <si>
    <t>升阳：神乌东升，融冰去寒。每回合增加5点精力</t>
    <phoneticPr fontId="5" type="noConversion"/>
  </si>
  <si>
    <t>浮游天地：出招前移动距离越长，暴击越高（每格提升15%）</t>
    <phoneticPr fontId="5" type="noConversion"/>
  </si>
  <si>
    <t>破海驰行：出招前移动距离越长，伤害越高（每格提升20%）</t>
    <phoneticPr fontId="5" type="noConversion"/>
  </si>
  <si>
    <t>烈火：熊熊烈火，海天云蒸。每回合增加9点精力</t>
    <phoneticPr fontId="5" type="noConversion"/>
  </si>
  <si>
    <t>纯阳：纯阳之躯，金刚无匹。每回合增加11点精力.</t>
    <phoneticPr fontId="5" type="noConversion"/>
  </si>
  <si>
    <t>偷天换日：反击时扣除敌人4点精力，且自身恢复5点精力</t>
    <phoneticPr fontId="5" type="noConversion"/>
  </si>
  <si>
    <t>天地挪移：受击时，自身受到伤害的同时，也将此伤害转移到自身周遭3格内的随机一个非攻击者的敌人身上</t>
    <phoneticPr fontId="5" type="noConversion"/>
  </si>
  <si>
    <t>霜心：霜心袭人，天凝地闭。每回合增加11点精力。</t>
  </si>
  <si>
    <t>小九天手</t>
    <phoneticPr fontId="5" type="noConversion"/>
  </si>
  <si>
    <t>江湖俊秀殷素素</t>
    <phoneticPr fontId="5" type="noConversion"/>
  </si>
  <si>
    <t>天鹰刀法</t>
  </si>
  <si>
    <t>敌方</t>
    <phoneticPr fontId="5" type="noConversion"/>
  </si>
  <si>
    <t>飞鸽手</t>
    <phoneticPr fontId="5" type="noConversion"/>
  </si>
  <si>
    <t>草上飞</t>
    <phoneticPr fontId="5" type="noConversion"/>
  </si>
  <si>
    <t>阴风刀</t>
    <phoneticPr fontId="5" type="noConversion"/>
  </si>
  <si>
    <t>搏击</t>
    <phoneticPr fontId="3" type="noConversion"/>
  </si>
  <si>
    <t>搏击</t>
    <phoneticPr fontId="5" type="noConversion"/>
  </si>
  <si>
    <t>刀法</t>
    <phoneticPr fontId="5" type="noConversion"/>
  </si>
  <si>
    <t>暗器</t>
    <phoneticPr fontId="5" type="noConversion"/>
  </si>
  <si>
    <t>剑法</t>
    <phoneticPr fontId="5" type="noConversion"/>
  </si>
  <si>
    <t>奇门</t>
    <phoneticPr fontId="5" type="noConversion"/>
  </si>
  <si>
    <t>医术</t>
    <phoneticPr fontId="5" type="noConversion"/>
  </si>
  <si>
    <t>枪棍</t>
    <phoneticPr fontId="5" type="noConversion"/>
  </si>
  <si>
    <t>正气堂任务</t>
  </si>
  <si>
    <t>至阳</t>
    <phoneticPr fontId="5" type="noConversion"/>
  </si>
  <si>
    <t>令狐冲传剧情</t>
    <phoneticPr fontId="5" type="noConversion"/>
  </si>
  <si>
    <t>刺骨寒冰：受击时使伤害你的敌人获得冰封</t>
    <phoneticPr fontId="5" type="noConversion"/>
  </si>
  <si>
    <t>风如圆转：发动卸劲时，额外卸掉一定的伤害</t>
    <phoneticPr fontId="5" type="noConversion"/>
  </si>
  <si>
    <t>绵里藏针：发动卸劲后，累进增加自身招式伤害</t>
    <phoneticPr fontId="5" type="noConversion"/>
  </si>
  <si>
    <t>道学感悟30个</t>
    <phoneticPr fontId="5" type="noConversion"/>
  </si>
  <si>
    <t>壁虎爬墙：提升运行者自身的轻功</t>
    <phoneticPr fontId="5" type="noConversion"/>
  </si>
  <si>
    <t>五蕴皆空：免疫晕眩与迷惑</t>
    <phoneticPr fontId="5" type="noConversion"/>
  </si>
  <si>
    <t>金刚怒目：攻击时消除敌人10点暴击值</t>
    <phoneticPr fontId="5" type="noConversion"/>
  </si>
  <si>
    <t>莲心素女：每回合恢复自身10%的内力</t>
    <phoneticPr fontId="5" type="noConversion"/>
  </si>
  <si>
    <t>峨眉山月：每回合恢复自身10%的气血</t>
    <phoneticPr fontId="5" type="noConversion"/>
  </si>
  <si>
    <t>小普陀功</t>
    <phoneticPr fontId="5" type="noConversion"/>
  </si>
  <si>
    <t>元田解毒：降低自身与周遭两格队友的中毒值</t>
    <phoneticPr fontId="5" type="noConversion"/>
  </si>
  <si>
    <t>普度众生：受击后恢复周遭两格队友的气血</t>
    <phoneticPr fontId="5" type="noConversion"/>
  </si>
  <si>
    <t>自在自得：每移动一格，提升自身25%的伤害，最多50%</t>
    <phoneticPr fontId="5" type="noConversion"/>
  </si>
  <si>
    <t>了无挂碍：每回合解除自身一定的晕眩与封穴</t>
    <phoneticPr fontId="5" type="noConversion"/>
  </si>
  <si>
    <t>瑜伽密乘：受击后有一定几率清除自身和周遭一格队友的内外伤</t>
    <phoneticPr fontId="5" type="noConversion"/>
  </si>
  <si>
    <t>龙象般若：免疫虚招</t>
    <phoneticPr fontId="5" type="noConversion"/>
  </si>
  <si>
    <t>佛光万千：受击后一定几率触发佛光万千状态，自身及周遭两格队友增加3点精力</t>
    <phoneticPr fontId="5" type="noConversion"/>
  </si>
  <si>
    <t>灭剑</t>
    <phoneticPr fontId="5" type="noConversion"/>
  </si>
  <si>
    <t>绝剑</t>
    <phoneticPr fontId="5" type="noConversion"/>
  </si>
  <si>
    <t>如鬼似魅：发动连击时，闪避增加30%，持续3回合</t>
    <phoneticPr fontId="5" type="noConversion"/>
  </si>
  <si>
    <t>搏击≥100</t>
    <phoneticPr fontId="5" type="noConversion"/>
  </si>
  <si>
    <t>区域敌方</t>
  </si>
  <si>
    <t>区域敌方</t>
    <phoneticPr fontId="5" type="noConversion"/>
  </si>
  <si>
    <t>恒山剑阵</t>
    <phoneticPr fontId="5" type="noConversion"/>
  </si>
  <si>
    <t>嵩山剑法</t>
    <phoneticPr fontId="5" type="noConversion"/>
  </si>
  <si>
    <t>冲锋</t>
  </si>
  <si>
    <t>冲锋</t>
    <phoneticPr fontId="5" type="noConversion"/>
  </si>
  <si>
    <t>尽破五岳</t>
    <phoneticPr fontId="5" type="noConversion"/>
  </si>
  <si>
    <t>剑法≥100</t>
  </si>
  <si>
    <t>剑法≥100</t>
    <phoneticPr fontId="5" type="noConversion"/>
  </si>
  <si>
    <t>昆仑两仪剑</t>
    <phoneticPr fontId="5" type="noConversion"/>
  </si>
  <si>
    <t>昆仑两仪刀</t>
    <phoneticPr fontId="5" type="noConversion"/>
  </si>
  <si>
    <t>剑法</t>
    <phoneticPr fontId="5" type="noConversion"/>
  </si>
  <si>
    <t>刀法</t>
    <phoneticPr fontId="5" type="noConversion"/>
  </si>
  <si>
    <t>武林神话何云清</t>
    <phoneticPr fontId="5" type="noConversion"/>
  </si>
  <si>
    <t>刀法≥100</t>
    <phoneticPr fontId="5" type="noConversion"/>
  </si>
  <si>
    <t>刀剑</t>
    <phoneticPr fontId="5" type="noConversion"/>
  </si>
  <si>
    <t>刀剑下昆仑</t>
    <phoneticPr fontId="5" type="noConversion"/>
  </si>
  <si>
    <t>枪棍</t>
    <phoneticPr fontId="5" type="noConversion"/>
  </si>
  <si>
    <t>林平之传剧情</t>
    <phoneticPr fontId="5" type="noConversion"/>
  </si>
  <si>
    <t>陀棍</t>
    <phoneticPr fontId="5" type="noConversion"/>
  </si>
  <si>
    <t>乱风杖</t>
    <phoneticPr fontId="5" type="noConversion"/>
  </si>
  <si>
    <t>暗器</t>
    <phoneticPr fontId="5" type="noConversion"/>
  </si>
  <si>
    <t>银叶针</t>
    <phoneticPr fontId="5" type="noConversion"/>
  </si>
  <si>
    <t>敌方</t>
    <phoneticPr fontId="5" type="noConversion"/>
  </si>
  <si>
    <t>2-5</t>
    <phoneticPr fontId="5" type="noConversion"/>
  </si>
  <si>
    <t>2.5-6</t>
    <phoneticPr fontId="5" type="noConversion"/>
  </si>
  <si>
    <t>神农本草经</t>
  </si>
  <si>
    <t>仪琳传剧情</t>
    <phoneticPr fontId="5" type="noConversion"/>
  </si>
  <si>
    <t>金针渡劫</t>
    <phoneticPr fontId="5" type="noConversion"/>
  </si>
  <si>
    <t>法灸神针</t>
    <phoneticPr fontId="5" type="noConversion"/>
  </si>
  <si>
    <t>鬼影步</t>
    <phoneticPr fontId="5" type="noConversion"/>
  </si>
  <si>
    <t>普通弟子蓝凤凰</t>
    <phoneticPr fontId="5" type="noConversion"/>
  </si>
  <si>
    <t>1.5-5</t>
    <phoneticPr fontId="5" type="noConversion"/>
  </si>
  <si>
    <t>奇门</t>
    <phoneticPr fontId="3" type="noConversion"/>
  </si>
  <si>
    <t>暗器≥100</t>
    <phoneticPr fontId="5" type="noConversion"/>
  </si>
  <si>
    <t>5-2</t>
    <phoneticPr fontId="5" type="noConversion"/>
  </si>
  <si>
    <t>赤芍</t>
    <phoneticPr fontId="3" type="noConversion"/>
  </si>
  <si>
    <r>
      <t>气血+</t>
    </r>
    <r>
      <rPr>
        <sz val="11"/>
        <color theme="1"/>
        <rFont val="宋体"/>
        <family val="3"/>
        <charset val="134"/>
        <scheme val="minor"/>
      </rPr>
      <t>500</t>
    </r>
    <phoneticPr fontId="3" type="noConversion"/>
  </si>
  <si>
    <t>玉蔘</t>
  </si>
  <si>
    <r>
      <t>内力+</t>
    </r>
    <r>
      <rPr>
        <sz val="11"/>
        <color theme="1"/>
        <rFont val="宋体"/>
        <family val="3"/>
        <charset val="134"/>
        <scheme val="minor"/>
      </rPr>
      <t>300</t>
    </r>
    <phoneticPr fontId="3" type="noConversion"/>
  </si>
  <si>
    <t>三七</t>
    <phoneticPr fontId="3" type="noConversion"/>
  </si>
  <si>
    <r>
      <t>外伤-</t>
    </r>
    <r>
      <rPr>
        <sz val="11"/>
        <color theme="1"/>
        <rFont val="宋体"/>
        <family val="3"/>
        <charset val="134"/>
        <scheme val="minor"/>
      </rPr>
      <t>30</t>
    </r>
    <phoneticPr fontId="3" type="noConversion"/>
  </si>
  <si>
    <t>川芎</t>
    <phoneticPr fontId="3" type="noConversion"/>
  </si>
  <si>
    <r>
      <t>内伤-</t>
    </r>
    <r>
      <rPr>
        <sz val="11"/>
        <color theme="1"/>
        <rFont val="宋体"/>
        <family val="3"/>
        <charset val="134"/>
        <scheme val="minor"/>
      </rPr>
      <t>30</t>
    </r>
    <phoneticPr fontId="3" type="noConversion"/>
  </si>
  <si>
    <t>黄连</t>
    <phoneticPr fontId="3" type="noConversion"/>
  </si>
  <si>
    <r>
      <t>中毒-</t>
    </r>
    <r>
      <rPr>
        <sz val="11"/>
        <color theme="1"/>
        <rFont val="宋体"/>
        <family val="3"/>
        <charset val="134"/>
        <scheme val="minor"/>
      </rPr>
      <t>30</t>
    </r>
    <phoneticPr fontId="3" type="noConversion"/>
  </si>
  <si>
    <t>续断</t>
    <phoneticPr fontId="3" type="noConversion"/>
  </si>
  <si>
    <t>茯苓</t>
    <phoneticPr fontId="3" type="noConversion"/>
  </si>
  <si>
    <t>分筋-30，错骨-30</t>
    <phoneticPr fontId="3" type="noConversion"/>
  </si>
  <si>
    <r>
      <t>迷惑-</t>
    </r>
    <r>
      <rPr>
        <sz val="11"/>
        <color theme="1"/>
        <rFont val="宋体"/>
        <family val="3"/>
        <charset val="134"/>
        <scheme val="minor"/>
      </rPr>
      <t>30，晕眩-30</t>
    </r>
    <phoneticPr fontId="3" type="noConversion"/>
  </si>
  <si>
    <t>满天星</t>
    <phoneticPr fontId="3" type="noConversion"/>
  </si>
  <si>
    <r>
      <t>外伤-</t>
    </r>
    <r>
      <rPr>
        <sz val="11"/>
        <color theme="1"/>
        <rFont val="宋体"/>
        <family val="3"/>
        <charset val="134"/>
        <scheme val="minor"/>
      </rPr>
      <t>50</t>
    </r>
    <phoneticPr fontId="3" type="noConversion"/>
  </si>
  <si>
    <r>
      <t>内伤-</t>
    </r>
    <r>
      <rPr>
        <sz val="11"/>
        <color theme="1"/>
        <rFont val="宋体"/>
        <family val="3"/>
        <charset val="134"/>
        <scheme val="minor"/>
      </rPr>
      <t>50</t>
    </r>
    <phoneticPr fontId="3" type="noConversion"/>
  </si>
  <si>
    <t>当归</t>
    <phoneticPr fontId="3" type="noConversion"/>
  </si>
  <si>
    <t>肉灵芝</t>
    <phoneticPr fontId="3" type="noConversion"/>
  </si>
  <si>
    <r>
      <t>内伤-</t>
    </r>
    <r>
      <rPr>
        <sz val="11"/>
        <color theme="1"/>
        <rFont val="宋体"/>
        <family val="3"/>
        <charset val="134"/>
        <scheme val="minor"/>
      </rPr>
      <t>100</t>
    </r>
    <phoneticPr fontId="3" type="noConversion"/>
  </si>
  <si>
    <t>野外采摘</t>
    <phoneticPr fontId="3" type="noConversion"/>
  </si>
  <si>
    <t>1级药店,250钱</t>
  </si>
  <si>
    <t>1级药店,250钱</t>
    <phoneticPr fontId="3" type="noConversion"/>
  </si>
  <si>
    <t>1级药店,200钱</t>
    <phoneticPr fontId="3" type="noConversion"/>
  </si>
  <si>
    <t>1级药店,1000钱</t>
    <phoneticPr fontId="3" type="noConversion"/>
  </si>
  <si>
    <t>任务名称</t>
    <phoneticPr fontId="9" type="noConversion"/>
  </si>
  <si>
    <t>任务地点</t>
    <phoneticPr fontId="9" type="noConversion"/>
  </si>
  <si>
    <t>任务对手</t>
    <phoneticPr fontId="9" type="noConversion"/>
  </si>
  <si>
    <t>银票</t>
    <phoneticPr fontId="9" type="noConversion"/>
  </si>
  <si>
    <t>千蛛万毒手</t>
    <phoneticPr fontId="3" type="noConversion"/>
  </si>
  <si>
    <t>江湖侠客剧情-殷离</t>
    <phoneticPr fontId="3" type="noConversion"/>
  </si>
  <si>
    <t>鹰爪</t>
    <phoneticPr fontId="3" type="noConversion"/>
  </si>
  <si>
    <t>江湖俊秀剧情-殷天正</t>
    <phoneticPr fontId="3" type="noConversion"/>
  </si>
  <si>
    <t>嵩山阔剑</t>
    <phoneticPr fontId="3" type="noConversion"/>
  </si>
  <si>
    <t>江湖俊秀剧情-左冷禅</t>
    <phoneticPr fontId="3" type="noConversion"/>
  </si>
  <si>
    <t>击杀天门道长</t>
    <phoneticPr fontId="3" type="noConversion"/>
  </si>
  <si>
    <t>快刀</t>
    <phoneticPr fontId="3" type="noConversion"/>
  </si>
  <si>
    <t>江湖侠客剧情-田伯光</t>
    <phoneticPr fontId="3" type="noConversion"/>
  </si>
  <si>
    <t>天鹰宝刀</t>
    <phoneticPr fontId="3" type="noConversion"/>
  </si>
  <si>
    <t>江湖俊秀剧情-殷素素</t>
    <phoneticPr fontId="3" type="noConversion"/>
  </si>
  <si>
    <t>杨家枪</t>
    <phoneticPr fontId="3" type="noConversion"/>
  </si>
  <si>
    <t>江湖侠客剧情-杨康</t>
    <phoneticPr fontId="3" type="noConversion"/>
  </si>
  <si>
    <t>蝙蝠杖</t>
    <phoneticPr fontId="3" type="noConversion"/>
  </si>
  <si>
    <t>七弦琴</t>
    <phoneticPr fontId="3" type="noConversion"/>
  </si>
  <si>
    <t>一代宗师剧情-令狐冲</t>
    <phoneticPr fontId="3" type="noConversion"/>
  </si>
  <si>
    <t>玉箫</t>
    <phoneticPr fontId="3" type="noConversion"/>
  </si>
  <si>
    <t>江湖俊秀剧情-冯蘅</t>
    <phoneticPr fontId="3" type="noConversion"/>
  </si>
  <si>
    <t>子午甲</t>
    <phoneticPr fontId="3" type="noConversion"/>
  </si>
  <si>
    <t>江湖侠客剧情-胡青牛</t>
    <phoneticPr fontId="3" type="noConversion"/>
  </si>
  <si>
    <t>紫衫</t>
    <phoneticPr fontId="3" type="noConversion"/>
  </si>
  <si>
    <t>江湖俊秀剧情-黛绮丝</t>
    <phoneticPr fontId="3" type="noConversion"/>
  </si>
  <si>
    <t>青木袍</t>
    <phoneticPr fontId="3" type="noConversion"/>
  </si>
  <si>
    <t>江湖侠客剧情-何太冲</t>
    <phoneticPr fontId="3" type="noConversion"/>
  </si>
  <si>
    <t>江湖俊秀剧情-黛绮丝</t>
    <phoneticPr fontId="3" type="noConversion"/>
  </si>
  <si>
    <t>江湖俊秀剧情-赵敏</t>
    <phoneticPr fontId="3" type="noConversion"/>
  </si>
  <si>
    <t>一代宗师剧情-令狐冲</t>
    <phoneticPr fontId="3" type="noConversion"/>
  </si>
  <si>
    <t>张无忌的裹布</t>
    <phoneticPr fontId="3" type="noConversion"/>
  </si>
  <si>
    <t>一代宗师剧情-林平之</t>
    <phoneticPr fontId="3" type="noConversion"/>
  </si>
  <si>
    <t>江湖奇人</t>
  </si>
  <si>
    <t>阴性合计</t>
    <phoneticPr fontId="5" type="noConversion"/>
  </si>
  <si>
    <t>阳性合计</t>
    <phoneticPr fontId="5" type="noConversion"/>
  </si>
  <si>
    <t>阳性合计</t>
    <phoneticPr fontId="5" type="noConversion"/>
  </si>
  <si>
    <t>枪棍</t>
  </si>
  <si>
    <t>暗器</t>
  </si>
  <si>
    <t>暗器</t>
    <phoneticPr fontId="5" type="noConversion"/>
  </si>
  <si>
    <t>明教合计</t>
    <phoneticPr fontId="5" type="noConversion"/>
  </si>
  <si>
    <t>华山派合计</t>
    <phoneticPr fontId="5" type="noConversion"/>
  </si>
  <si>
    <t>峨眉派合计</t>
    <phoneticPr fontId="5" type="noConversion"/>
  </si>
  <si>
    <t>桃花岛合计</t>
    <phoneticPr fontId="5" type="noConversion"/>
  </si>
  <si>
    <t>江湖奇人合计</t>
    <phoneticPr fontId="5" type="noConversion"/>
  </si>
  <si>
    <t>单一敌方</t>
    <phoneticPr fontId="3" type="noConversion"/>
  </si>
  <si>
    <t>日月神教合计</t>
    <phoneticPr fontId="5" type="noConversion"/>
  </si>
  <si>
    <t>轻功</t>
  </si>
  <si>
    <t>搏击</t>
  </si>
  <si>
    <t>混元霹雳功</t>
    <phoneticPr fontId="5" type="noConversion"/>
  </si>
  <si>
    <t>少阳</t>
    <phoneticPr fontId="5" type="noConversion"/>
  </si>
  <si>
    <t>袈裟伏魔功(少阳)</t>
    <phoneticPr fontId="3" type="noConversion"/>
  </si>
  <si>
    <t>连城剑法(至阴)</t>
    <phoneticPr fontId="3" type="noConversion"/>
  </si>
  <si>
    <t>神行百变(至阴)</t>
    <phoneticPr fontId="3" type="noConversion"/>
  </si>
  <si>
    <t>胡家刀法(至阳)</t>
    <phoneticPr fontId="3" type="noConversion"/>
  </si>
  <si>
    <t>洗髓经(至阳)</t>
    <phoneticPr fontId="3" type="noConversion"/>
  </si>
  <si>
    <t>擒龙功(少阳)</t>
    <phoneticPr fontId="3" type="noConversion"/>
  </si>
  <si>
    <t>八门金锁</t>
    <phoneticPr fontId="5" type="noConversion"/>
  </si>
  <si>
    <t>剑法≥160</t>
    <phoneticPr fontId="5" type="noConversion"/>
  </si>
  <si>
    <t>独孤九剑</t>
    <phoneticPr fontId="5" type="noConversion"/>
  </si>
  <si>
    <t>蚊须针</t>
    <phoneticPr fontId="5" type="noConversion"/>
  </si>
  <si>
    <t>七形无弦剑气</t>
    <phoneticPr fontId="5" type="noConversion"/>
  </si>
  <si>
    <t>驼峰毒囊</t>
    <phoneticPr fontId="3" type="noConversion"/>
  </si>
  <si>
    <t>金银血蛇</t>
    <phoneticPr fontId="3" type="noConversion"/>
  </si>
  <si>
    <t>五岳令旗</t>
    <phoneticPr fontId="3" type="noConversion"/>
  </si>
  <si>
    <t>兽牙坠饰</t>
    <phoneticPr fontId="3" type="noConversion"/>
  </si>
  <si>
    <t>幽魂香囊</t>
    <phoneticPr fontId="3" type="noConversion"/>
  </si>
  <si>
    <t>金漆宝匣</t>
    <phoneticPr fontId="3" type="noConversion"/>
  </si>
  <si>
    <t>鱼形配</t>
    <phoneticPr fontId="3" type="noConversion"/>
  </si>
  <si>
    <t>葵花宝典残本</t>
    <phoneticPr fontId="5" type="noConversion"/>
  </si>
  <si>
    <t>辟邪剑谱</t>
    <phoneticPr fontId="5" type="noConversion"/>
  </si>
  <si>
    <t>天下我有：若发动连击，则回复精力并大幅提高造成的伤害 [修炼需绣袍1个]</t>
    <phoneticPr fontId="5" type="noConversion"/>
  </si>
  <si>
    <t>九阳神功</t>
    <phoneticPr fontId="5" type="noConversion"/>
  </si>
  <si>
    <t>他强由他强：一定几率完全免疫伤害 [修炼需九阳总纲1个]</t>
    <phoneticPr fontId="5" type="noConversion"/>
  </si>
  <si>
    <t>神行百变</t>
    <phoneticPr fontId="5" type="noConversion"/>
  </si>
  <si>
    <t>泥鳅钻洞：一定几率闪避攻击 [修炼需神行百变总诀1个]</t>
    <phoneticPr fontId="5" type="noConversion"/>
  </si>
  <si>
    <t>洗髓经</t>
    <phoneticPr fontId="5" type="noConversion"/>
  </si>
  <si>
    <t>骇浪惊涛：敌人拥有的异常状态越多，造成的伤害越高</t>
    <phoneticPr fontId="5" type="noConversion"/>
  </si>
  <si>
    <t>峨眉九阳功</t>
    <phoneticPr fontId="5" type="noConversion"/>
  </si>
  <si>
    <t>博采九阳：以完全不同的招式攻击三次以上，则叠加攻击力。若达到最大加成，则只需要本次招式与前一次不同即可维持加成。</t>
    <phoneticPr fontId="5" type="noConversion"/>
  </si>
  <si>
    <t>九阴真经</t>
    <phoneticPr fontId="5" type="noConversion"/>
  </si>
  <si>
    <t>飞絮劲：增加自身所有武学的攻击范围，并提升自身所有武学的套路值</t>
    <phoneticPr fontId="5" type="noConversion"/>
  </si>
  <si>
    <t>桃花落英诀</t>
    <phoneticPr fontId="5" type="noConversion"/>
  </si>
  <si>
    <t>圣火神功</t>
    <phoneticPr fontId="5" type="noConversion"/>
  </si>
  <si>
    <t>四君子丹</t>
    <phoneticPr fontId="3" type="noConversion"/>
  </si>
  <si>
    <t>击杀胖头陀</t>
    <phoneticPr fontId="3" type="noConversion"/>
  </si>
  <si>
    <t>剑法</t>
    <phoneticPr fontId="5" type="noConversion"/>
  </si>
  <si>
    <t>少阴</t>
    <phoneticPr fontId="5" type="noConversion"/>
  </si>
  <si>
    <t>正两仪剑法</t>
    <phoneticPr fontId="5" type="noConversion"/>
  </si>
  <si>
    <t>扇形敌方</t>
    <phoneticPr fontId="5" type="noConversion"/>
  </si>
  <si>
    <t>获取方法</t>
    <phoneticPr fontId="5" type="noConversion"/>
  </si>
  <si>
    <t>江湖俊秀黛绮丝</t>
    <phoneticPr fontId="5" type="noConversion"/>
  </si>
  <si>
    <t>江湖俊秀殷素素</t>
    <phoneticPr fontId="5" type="noConversion"/>
  </si>
  <si>
    <t>上清快剑</t>
    <phoneticPr fontId="5" type="noConversion"/>
  </si>
  <si>
    <t>连城剑法</t>
    <phoneticPr fontId="5" type="noConversion"/>
  </si>
  <si>
    <t>太岳三清峰</t>
    <phoneticPr fontId="5" type="noConversion"/>
  </si>
  <si>
    <t>剿灭少林派</t>
    <phoneticPr fontId="5" type="noConversion"/>
  </si>
  <si>
    <t>明月照大江：受到攻击后有五成几率恢复自身三点精力</t>
    <phoneticPr fontId="5" type="noConversion"/>
  </si>
  <si>
    <t>少阳</t>
    <phoneticPr fontId="5" type="noConversion"/>
  </si>
  <si>
    <t>奇门</t>
    <phoneticPr fontId="5" type="noConversion"/>
  </si>
  <si>
    <t>圣火令</t>
    <phoneticPr fontId="5" type="noConversion"/>
  </si>
  <si>
    <t>副教主霍山</t>
    <phoneticPr fontId="3" type="noConversion"/>
  </si>
  <si>
    <t>山中令</t>
    <phoneticPr fontId="5" type="noConversion"/>
  </si>
  <si>
    <t>皆归尘土：暴击后扣除敌人4点精力</t>
    <phoneticPr fontId="5" type="noConversion"/>
  </si>
  <si>
    <t>唯光明故：暴击后额外造成30点晕眩</t>
    <phoneticPr fontId="5" type="noConversion"/>
  </si>
  <si>
    <t>焚我残躯：每回合降低自身气血5%。气血越低，暴击伤害越高。</t>
    <phoneticPr fontId="5" type="noConversion"/>
  </si>
  <si>
    <t>死亦何苦：气血越低，造成的伤害越高</t>
    <phoneticPr fontId="5" type="noConversion"/>
  </si>
  <si>
    <t>五行吐纳法</t>
    <phoneticPr fontId="5" type="noConversion"/>
  </si>
  <si>
    <t>烈火洪水：自身的刀法伤害提升20%</t>
    <phoneticPr fontId="5" type="noConversion"/>
  </si>
  <si>
    <t>巨木厚土：每回合暴击提升5%</t>
    <phoneticPr fontId="5" type="noConversion"/>
  </si>
  <si>
    <t>碧海潮生曲</t>
    <phoneticPr fontId="5" type="noConversion"/>
  </si>
  <si>
    <t>吸星大法</t>
    <phoneticPr fontId="5" type="noConversion"/>
  </si>
  <si>
    <t>常如空箱：暴击时消除敌人所有的卸劲</t>
    <phoneticPr fontId="5" type="noConversion"/>
  </si>
  <si>
    <t>恒似深谷：发动暴击时，吸取敌人的精力为己用</t>
    <phoneticPr fontId="5" type="noConversion"/>
  </si>
  <si>
    <t>大巧若拙：自身体质越高，造成的伤害越高 [修炼需九阴总纲1个]</t>
    <phoneticPr fontId="5" type="noConversion"/>
  </si>
  <si>
    <t>蝠影迷踪步</t>
    <phoneticPr fontId="5" type="noConversion"/>
  </si>
  <si>
    <t>长乐宝典</t>
    <phoneticPr fontId="5" type="noConversion"/>
  </si>
  <si>
    <t>洗髓伐脉：运行洗髓经时，自身最大的气血，最大内力、内功、轻功都提升10%</t>
    <phoneticPr fontId="5" type="noConversion"/>
  </si>
  <si>
    <t>九阴真经</t>
    <phoneticPr fontId="5" type="noConversion"/>
  </si>
  <si>
    <t>佛学感悟20个</t>
    <phoneticPr fontId="5" type="noConversion"/>
  </si>
  <si>
    <t>道学感悟20个</t>
    <phoneticPr fontId="5" type="noConversion"/>
  </si>
  <si>
    <t>袈裟伏魔功</t>
    <phoneticPr fontId="5" type="noConversion"/>
  </si>
  <si>
    <t>佛学感悟10个</t>
    <phoneticPr fontId="5" type="noConversion"/>
  </si>
  <si>
    <t>佛学感悟30个</t>
    <phoneticPr fontId="5" type="noConversion"/>
  </si>
  <si>
    <t>凡圣同归：战斗中死亡能够复活且仅能复活一次，同时复活后伤害提升并恢复全部精力 [修炼需洗髓经总诀1个]</t>
    <phoneticPr fontId="5" type="noConversion"/>
  </si>
  <si>
    <t>无影绣花针</t>
    <phoneticPr fontId="5" type="noConversion"/>
  </si>
  <si>
    <t>九阴总纲：大幅提升暴击后的伤害 [修炼需九阴总纲1个]</t>
    <phoneticPr fontId="5" type="noConversion"/>
  </si>
  <si>
    <t>大理段氏</t>
    <phoneticPr fontId="5" type="noConversion"/>
  </si>
  <si>
    <t>至阳</t>
  </si>
  <si>
    <t>定禅功</t>
  </si>
  <si>
    <t>开局剧情</t>
    <phoneticPr fontId="5" type="noConversion"/>
  </si>
  <si>
    <t>日初：旭日初现，万物复苏。每回合增加3点精力。</t>
  </si>
  <si>
    <t>升阳：神乌东升，融冰去寒。每回合增加5点精力</t>
  </si>
  <si>
    <t>烈火：熊熊烈火，海天云蒸。每回合增加9点精力</t>
  </si>
  <si>
    <t>大沙门经</t>
  </si>
  <si>
    <t>普通弟子段正淳</t>
  </si>
  <si>
    <t>一叶如来劲</t>
  </si>
  <si>
    <t>堂主段延庆</t>
  </si>
  <si>
    <t>堂主段延庆</t>
    <phoneticPr fontId="5" type="noConversion"/>
  </si>
  <si>
    <t>长老一灯大师</t>
  </si>
  <si>
    <t>副掌门段思平</t>
  </si>
  <si>
    <t>副掌门段思平</t>
    <phoneticPr fontId="5" type="noConversion"/>
  </si>
  <si>
    <t>大理龙气</t>
  </si>
  <si>
    <t>梅花桩</t>
  </si>
  <si>
    <t>一叶渡海</t>
  </si>
  <si>
    <t>一阳指</t>
  </si>
  <si>
    <t>六脉神剑</t>
  </si>
  <si>
    <t>接引人刀白凤</t>
    <phoneticPr fontId="5" type="noConversion"/>
  </si>
  <si>
    <t>普通弟子段正淳</t>
    <phoneticPr fontId="5" type="noConversion"/>
  </si>
  <si>
    <t>风雨楼大理分舵</t>
  </si>
  <si>
    <t>养生堂</t>
  </si>
  <si>
    <t>风雨楼丐帮分舵</t>
  </si>
  <si>
    <t>风雨楼侠客岛分舵</t>
  </si>
  <si>
    <t>石坊</t>
  </si>
  <si>
    <t>炼丹房</t>
  </si>
  <si>
    <t>所在地方</t>
    <phoneticPr fontId="3" type="noConversion"/>
  </si>
  <si>
    <t>大理</t>
    <phoneticPr fontId="3" type="noConversion"/>
  </si>
  <si>
    <t>王盘山</t>
    <phoneticPr fontId="3" type="noConversion"/>
  </si>
  <si>
    <t>丐帮</t>
    <phoneticPr fontId="3" type="noConversion"/>
  </si>
  <si>
    <t>侠客岛</t>
    <phoneticPr fontId="3" type="noConversion"/>
  </si>
  <si>
    <t>少林寺</t>
    <phoneticPr fontId="3" type="noConversion"/>
  </si>
  <si>
    <t>武当派</t>
    <phoneticPr fontId="3" type="noConversion"/>
  </si>
  <si>
    <t>寒潭</t>
    <phoneticPr fontId="3" type="noConversion"/>
  </si>
  <si>
    <t>无名岛</t>
    <phoneticPr fontId="3" type="noConversion"/>
  </si>
  <si>
    <t>弟子招募处</t>
    <phoneticPr fontId="3" type="noConversion"/>
  </si>
  <si>
    <t>招募弟子</t>
    <phoneticPr fontId="3" type="noConversion"/>
  </si>
  <si>
    <r>
      <t>打探隐藏S</t>
    </r>
    <r>
      <rPr>
        <sz val="11"/>
        <color theme="1"/>
        <rFont val="宋体"/>
        <family val="3"/>
        <charset val="134"/>
        <scheme val="minor"/>
      </rPr>
      <t>SR消息</t>
    </r>
    <phoneticPr fontId="3" type="noConversion"/>
  </si>
  <si>
    <t>用木料换取少林寺友好度</t>
    <phoneticPr fontId="3" type="noConversion"/>
  </si>
  <si>
    <t>派驻弟子</t>
    <phoneticPr fontId="3" type="noConversion"/>
  </si>
  <si>
    <t>李青梦</t>
    <phoneticPr fontId="3" type="noConversion"/>
  </si>
  <si>
    <t>薛慕华</t>
    <phoneticPr fontId="3" type="noConversion"/>
  </si>
  <si>
    <t>鲁有脚</t>
    <phoneticPr fontId="3" type="noConversion"/>
  </si>
  <si>
    <t>张三</t>
    <phoneticPr fontId="3" type="noConversion"/>
  </si>
  <si>
    <t>张翠山</t>
    <phoneticPr fontId="3" type="noConversion"/>
  </si>
  <si>
    <t>妙谛大师</t>
    <phoneticPr fontId="3" type="noConversion"/>
  </si>
  <si>
    <t>公孙绿萼</t>
    <phoneticPr fontId="3" type="noConversion"/>
  </si>
  <si>
    <t>李沧海</t>
    <phoneticPr fontId="3" type="noConversion"/>
  </si>
  <si>
    <t>洪七公</t>
    <phoneticPr fontId="3" type="noConversion"/>
  </si>
  <si>
    <t>1武学感悟+20金石</t>
    <phoneticPr fontId="3" type="noConversion"/>
  </si>
  <si>
    <t>作  用</t>
    <phoneticPr fontId="3" type="noConversion"/>
  </si>
  <si>
    <t>用石料换取武当派友好度</t>
    <phoneticPr fontId="3" type="noConversion"/>
  </si>
  <si>
    <t>凌波微步</t>
    <phoneticPr fontId="5" type="noConversion"/>
  </si>
  <si>
    <t>气血加成</t>
    <phoneticPr fontId="5" type="noConversion"/>
  </si>
  <si>
    <t>归妹无妄：每移动一格，自身便恢复一定内力。</t>
    <phoneticPr fontId="5" type="noConversion"/>
  </si>
  <si>
    <t>飘忽若神：一定几率闪避敌人攻击。战斗中每闪避一次，则大幅增加自身的内功值并可累积。 [修炼需凌波微步总诀1个]</t>
    <phoneticPr fontId="5" type="noConversion"/>
  </si>
  <si>
    <t>蛤蟆功</t>
    <phoneticPr fontId="5" type="noConversion"/>
  </si>
  <si>
    <t>杨过自带</t>
    <phoneticPr fontId="5" type="noConversion"/>
  </si>
  <si>
    <t>攀蟾折桂：每回合尚未移动前出招，额外累积35点反击值。</t>
    <phoneticPr fontId="5" type="noConversion"/>
  </si>
  <si>
    <t>金蟾啸风：当前精力越多，则施展招式造成的伤害越高。 [修炼需蛤蟆神功第三式1个]</t>
    <phoneticPr fontId="5" type="noConversion"/>
  </si>
  <si>
    <t>太玄经</t>
    <phoneticPr fontId="5" type="noConversion"/>
  </si>
  <si>
    <t>石破天自带</t>
    <phoneticPr fontId="5" type="noConversion"/>
  </si>
  <si>
    <t>罗汉伏魔功</t>
    <phoneticPr fontId="5" type="noConversion"/>
  </si>
  <si>
    <t>一代宗师石破天</t>
    <phoneticPr fontId="5" type="noConversion"/>
  </si>
  <si>
    <t>万法皆空：每回合减少所有的负面状态。</t>
    <phoneticPr fontId="5" type="noConversion"/>
  </si>
  <si>
    <t>金身罗汉：发动卸劲时可以额外卸掉一部分伤害，且攻击时每一次出手都会让敌人更倾向于将目标转为自己。</t>
    <phoneticPr fontId="5" type="noConversion"/>
  </si>
  <si>
    <t>龙骧虎步：发动卸劲后，使攻击者增加大量内伤。</t>
    <phoneticPr fontId="5" type="noConversion"/>
  </si>
  <si>
    <t>龙吟虎啸：根据敌人的内伤造成额外的伤害。</t>
    <phoneticPr fontId="5" type="noConversion"/>
  </si>
  <si>
    <t>摩柯比丘：每回合尚未移动前出招，额外累积20点卸劲值。</t>
    <phoneticPr fontId="5" type="noConversion"/>
  </si>
  <si>
    <t>依定发慧：每回合增加卸劲率10%</t>
    <phoneticPr fontId="5" type="noConversion"/>
  </si>
  <si>
    <t>一念入禅：若发动卸劲，则自身进入持续两回合的定禅状态。定禅：获得一定的减伤。</t>
    <phoneticPr fontId="5" type="noConversion"/>
  </si>
  <si>
    <t>大婆罗门：若发动卸劲，则自身进入持续两回合的苦禅状态。苦禅：每回合自身气血减少，恢复自身及周遭队友的内力。</t>
    <phoneticPr fontId="5" type="noConversion"/>
  </si>
  <si>
    <t>佛性禅心：发动卸劲后，消除攻击者的暴击和连击。</t>
    <phoneticPr fontId="5" type="noConversion"/>
  </si>
  <si>
    <t>十方全身：若发动卸劲，则自身进入持续两回合的灵禅状态。灵禅：自身拥有大量仇恨值，且每回合增加所有特技，同时根据自身的特技值总和恢复自身的气血和内力。</t>
    <phoneticPr fontId="5" type="noConversion"/>
  </si>
  <si>
    <t>矩形敌方</t>
    <phoneticPr fontId="5" type="noConversion"/>
  </si>
  <si>
    <t>龙千秋</t>
    <phoneticPr fontId="3" type="noConversion"/>
  </si>
  <si>
    <t>天山折梅手</t>
    <phoneticPr fontId="5" type="noConversion"/>
  </si>
  <si>
    <t>打狗棒法</t>
    <phoneticPr fontId="5" type="noConversion"/>
  </si>
  <si>
    <t>獒口夺杖，天下无狗</t>
    <phoneticPr fontId="5" type="noConversion"/>
  </si>
  <si>
    <t>龙千秋自带</t>
    <phoneticPr fontId="5" type="noConversion"/>
  </si>
  <si>
    <t>赏善</t>
    <phoneticPr fontId="5" type="noConversion"/>
  </si>
  <si>
    <t>罚恶</t>
    <phoneticPr fontId="5" type="noConversion"/>
  </si>
  <si>
    <t>辅助</t>
    <phoneticPr fontId="5" type="noConversion"/>
  </si>
  <si>
    <t>加防，兼济天下</t>
    <phoneticPr fontId="5" type="noConversion"/>
  </si>
  <si>
    <t>罚恶，诸恶伏诛</t>
    <phoneticPr fontId="5" type="noConversion"/>
  </si>
  <si>
    <t>剑法</t>
    <phoneticPr fontId="5" type="noConversion"/>
  </si>
  <si>
    <t>至阳</t>
    <phoneticPr fontId="5" type="noConversion"/>
  </si>
  <si>
    <t>玄铁剑法</t>
    <phoneticPr fontId="5" type="noConversion"/>
  </si>
  <si>
    <t>一代宗师杨过</t>
    <phoneticPr fontId="5" type="noConversion"/>
  </si>
  <si>
    <t>刀法</t>
    <phoneticPr fontId="5" type="noConversion"/>
  </si>
  <si>
    <t>少阳</t>
    <phoneticPr fontId="5" type="noConversion"/>
  </si>
  <si>
    <t>金乌刀法</t>
    <phoneticPr fontId="5" type="noConversion"/>
  </si>
  <si>
    <t>药王神篇-春泥护花</t>
    <phoneticPr fontId="5" type="noConversion"/>
  </si>
  <si>
    <t>医术≥90</t>
    <phoneticPr fontId="5" type="noConversion"/>
  </si>
  <si>
    <t>一代宗师程灵素</t>
    <phoneticPr fontId="5" type="noConversion"/>
  </si>
  <si>
    <t>烟海云涛，烟消云散</t>
    <phoneticPr fontId="5" type="noConversion"/>
  </si>
  <si>
    <t>须弥妙光，妙法莲华</t>
    <phoneticPr fontId="5" type="noConversion"/>
  </si>
  <si>
    <t>搏击≥150</t>
    <phoneticPr fontId="5" type="noConversion"/>
  </si>
  <si>
    <t>1000+(?)</t>
    <phoneticPr fontId="5" type="noConversion"/>
  </si>
  <si>
    <t>一木浮生：每次受击额外累积一定的反击值。</t>
    <phoneticPr fontId="5" type="noConversion"/>
  </si>
  <si>
    <t>一方净土：若发动卸劲，则自身进入持续两回合的枯禅状态。枯禅：自身拥有大量仇恨值，击杀敌人后恢复自身的精力。</t>
    <phoneticPr fontId="5" type="noConversion"/>
  </si>
  <si>
    <t>眩晕，外伤，大巧不工</t>
    <phoneticPr fontId="5" type="noConversion"/>
  </si>
  <si>
    <t>炎炎夏日，大海沉沙</t>
    <phoneticPr fontId="5" type="noConversion"/>
  </si>
  <si>
    <t>一代宗师石破天</t>
    <phoneticPr fontId="5" type="noConversion"/>
  </si>
  <si>
    <t>单体</t>
    <phoneticPr fontId="5" type="noConversion"/>
  </si>
  <si>
    <t>群体</t>
    <phoneticPr fontId="5" type="noConversion"/>
  </si>
  <si>
    <t>内满：阴阳和谐，万物化生；每回合增加11点精力</t>
    <phoneticPr fontId="5" type="noConversion"/>
  </si>
  <si>
    <t>吴钩霜月明：运行太玄经时，不受错骨的影响。</t>
    <phoneticPr fontId="5" type="noConversion"/>
  </si>
  <si>
    <t>不惭世上英：运行太玄经时，增加自身的内功值。</t>
    <phoneticPr fontId="5" type="noConversion"/>
  </si>
  <si>
    <t>白首太玄经：运行太玄经时，战斗中每反击一次，则计数一次，每当自身气血低于60%时，消耗当前累积的反击次数，并根据其数量对周遭所有敌人造成一次不同程度的伤害。</t>
    <phoneticPr fontId="5" type="noConversion"/>
  </si>
  <si>
    <t>封穴，内伤，一元复始</t>
    <phoneticPr fontId="5" type="noConversion"/>
  </si>
  <si>
    <t>一指破禅，晕眩</t>
    <phoneticPr fontId="5" type="noConversion"/>
  </si>
  <si>
    <t>堂主灭绝师太</t>
    <phoneticPr fontId="5" type="noConversion"/>
  </si>
  <si>
    <t>配方出处</t>
    <phoneticPr fontId="3" type="noConversion"/>
  </si>
  <si>
    <t>礼物名称</t>
    <phoneticPr fontId="3" type="noConversion"/>
  </si>
  <si>
    <t>制作配方</t>
    <phoneticPr fontId="3" type="noConversion"/>
  </si>
  <si>
    <t>采石矶</t>
    <phoneticPr fontId="3" type="noConversion"/>
  </si>
  <si>
    <t>收成物品</t>
    <phoneticPr fontId="3" type="noConversion"/>
  </si>
  <si>
    <t>收成情况</t>
    <phoneticPr fontId="3" type="noConversion"/>
  </si>
  <si>
    <t>1级工坊</t>
    <phoneticPr fontId="3" type="noConversion"/>
  </si>
  <si>
    <t>翡翠雕刻</t>
    <phoneticPr fontId="3" type="noConversion"/>
  </si>
  <si>
    <t>1翡翠+1赤铜+1黄金</t>
    <phoneticPr fontId="3" type="noConversion"/>
  </si>
  <si>
    <t>1级</t>
    <phoneticPr fontId="3" type="noConversion"/>
  </si>
  <si>
    <t>6赤铜+6黄金+1翡翠+1山铜+1珊瑚金</t>
    <phoneticPr fontId="3" type="noConversion"/>
  </si>
  <si>
    <t>6白榉木+6桐木</t>
    <phoneticPr fontId="3" type="noConversion"/>
  </si>
  <si>
    <t>一般</t>
    <phoneticPr fontId="3" type="noConversion"/>
  </si>
  <si>
    <t>木镯子</t>
    <phoneticPr fontId="3" type="noConversion"/>
  </si>
  <si>
    <t>1桐木+1榉木+1黄金</t>
    <phoneticPr fontId="3" type="noConversion"/>
  </si>
  <si>
    <t>6赤铜+6黄金+2山铜+3翡翠</t>
    <phoneticPr fontId="3" type="noConversion"/>
  </si>
  <si>
    <t>6白榉木+6桐木+2橡木</t>
    <phoneticPr fontId="3" type="noConversion"/>
  </si>
  <si>
    <t>大丰收</t>
    <phoneticPr fontId="3" type="noConversion"/>
  </si>
  <si>
    <t>2级工坊</t>
  </si>
  <si>
    <t>云子棋具</t>
    <phoneticPr fontId="3" type="noConversion"/>
  </si>
  <si>
    <t>1云母+1珊瑚金+1橡木</t>
    <phoneticPr fontId="3" type="noConversion"/>
  </si>
  <si>
    <t>6赤铜+6黄金+2珊瑚金+3翡翠</t>
    <phoneticPr fontId="3" type="noConversion"/>
  </si>
  <si>
    <t>6白榉木+6桐木+2香樟木</t>
    <phoneticPr fontId="3" type="noConversion"/>
  </si>
  <si>
    <t>锦缎观月瓶</t>
  </si>
  <si>
    <t>1翡翠+1珊瑚金+1云母</t>
    <phoneticPr fontId="3" type="noConversion"/>
  </si>
  <si>
    <t>2级</t>
    <phoneticPr fontId="3" type="noConversion"/>
  </si>
  <si>
    <t>6山铜+6珊瑚金</t>
    <phoneticPr fontId="3" type="noConversion"/>
  </si>
  <si>
    <t>6橡木+6香樟木</t>
  </si>
  <si>
    <t>金钗</t>
  </si>
  <si>
    <t>1黄金+1山铜+1珊瑚金</t>
    <phoneticPr fontId="3" type="noConversion"/>
  </si>
  <si>
    <t>6山铜+6珊瑚金+2龙晶+6红玉</t>
    <phoneticPr fontId="3" type="noConversion"/>
  </si>
  <si>
    <t>6橡木+6香樟木+2松木</t>
    <phoneticPr fontId="3" type="noConversion"/>
  </si>
  <si>
    <t>3级工坊</t>
  </si>
  <si>
    <t>红梅倚月瓶</t>
  </si>
  <si>
    <t>2龙晶+2红玉</t>
    <phoneticPr fontId="3" type="noConversion"/>
  </si>
  <si>
    <t>6山铜+6珊瑚金+2玄铁+6云母</t>
    <phoneticPr fontId="3" type="noConversion"/>
  </si>
  <si>
    <t>6橡木+6香樟木+2水曲柳</t>
    <phoneticPr fontId="3" type="noConversion"/>
  </si>
  <si>
    <t>黄玉葫芦</t>
  </si>
  <si>
    <t>2水曲柳+2松木</t>
    <phoneticPr fontId="3" type="noConversion"/>
  </si>
  <si>
    <t>3级</t>
    <phoneticPr fontId="3" type="noConversion"/>
  </si>
  <si>
    <t>4玄铁+4龙晶+4蓝玉</t>
    <phoneticPr fontId="3" type="noConversion"/>
  </si>
  <si>
    <t>4水曲柳+4松木</t>
  </si>
  <si>
    <t>紫光珠</t>
  </si>
  <si>
    <t>2蓝玉+2墨玉</t>
    <phoneticPr fontId="3" type="noConversion"/>
  </si>
  <si>
    <t>4玄铁+4龙晶+1西方精金+4墨玉</t>
    <phoneticPr fontId="3" type="noConversion"/>
  </si>
  <si>
    <t>4水曲柳+4松木+1红酸枝</t>
    <phoneticPr fontId="3" type="noConversion"/>
  </si>
  <si>
    <t>樟木佛珠</t>
  </si>
  <si>
    <t>2香樟木+1水曲柳+1玄铁</t>
    <phoneticPr fontId="3" type="noConversion"/>
  </si>
  <si>
    <t>4玄铁+4龙晶+1天外陨铁+4水银</t>
    <phoneticPr fontId="3" type="noConversion"/>
  </si>
  <si>
    <t>4水曲柳+4松木+1黄花梨</t>
    <phoneticPr fontId="3" type="noConversion"/>
  </si>
  <si>
    <t>玫瑰香露</t>
  </si>
  <si>
    <t>2水银+2松木</t>
    <phoneticPr fontId="3" type="noConversion"/>
  </si>
  <si>
    <t>弟子卡片</t>
    <phoneticPr fontId="3" type="noConversion"/>
  </si>
  <si>
    <t>姓  名</t>
    <phoneticPr fontId="3" type="noConversion"/>
  </si>
  <si>
    <t>弟子擅长</t>
    <phoneticPr fontId="3" type="noConversion"/>
  </si>
  <si>
    <t>韦小宝</t>
    <phoneticPr fontId="3" type="noConversion"/>
  </si>
  <si>
    <t>本门弟子，熟悉上京城，擅长周旋于达官贵人之间。</t>
    <phoneticPr fontId="3" type="noConversion"/>
  </si>
  <si>
    <t>本门弟子，熟悉丐帮，擅长锻造之道。</t>
    <phoneticPr fontId="3" type="noConversion"/>
  </si>
  <si>
    <t>王难姑</t>
    <phoneticPr fontId="3" type="noConversion"/>
  </si>
  <si>
    <t>本门弟子，熟悉蝴蝶谷，擅长毒术。</t>
    <phoneticPr fontId="3" type="noConversion"/>
  </si>
  <si>
    <t>何红药</t>
    <phoneticPr fontId="3" type="noConversion"/>
  </si>
  <si>
    <t>本门弟子，熟悉五仙教，擅长毒术。</t>
    <phoneticPr fontId="3" type="noConversion"/>
  </si>
  <si>
    <t>钟灵</t>
    <phoneticPr fontId="3" type="noConversion"/>
  </si>
  <si>
    <t>本门弟子，熟悉药王谷，擅长豢养灵兽。</t>
    <phoneticPr fontId="3" type="noConversion"/>
  </si>
  <si>
    <t>本门弟子，熟悉王盘山，擅长歧黄之术。</t>
    <phoneticPr fontId="3" type="noConversion"/>
  </si>
  <si>
    <t>本门弟子，熟悉大理，</t>
    <phoneticPr fontId="3" type="noConversion"/>
  </si>
  <si>
    <t>张三</t>
    <phoneticPr fontId="15" type="noConversion"/>
  </si>
  <si>
    <t>本门弟子，熟悉侠客岛，擅长煮粥。</t>
    <phoneticPr fontId="3" type="noConversion"/>
  </si>
  <si>
    <t>本门弟子，熟悉绝情谷，擅长炼丹。</t>
    <phoneticPr fontId="3" type="noConversion"/>
  </si>
  <si>
    <t>薛慕华</t>
    <phoneticPr fontId="15" type="noConversion"/>
  </si>
  <si>
    <t>本门弟子，熟悉擂鼓山，擅长歧黄之术。</t>
    <phoneticPr fontId="3" type="noConversion"/>
  </si>
  <si>
    <t>李青梦</t>
    <phoneticPr fontId="15" type="noConversion"/>
  </si>
  <si>
    <t>本门弟子，熟悉大理，擅长种花。</t>
    <phoneticPr fontId="3" type="noConversion"/>
  </si>
  <si>
    <t>张翠山</t>
    <phoneticPr fontId="15" type="noConversion"/>
  </si>
  <si>
    <t>妙谛大师</t>
    <phoneticPr fontId="15" type="noConversion"/>
  </si>
  <si>
    <t>本门弟子，熟悉武当派，擅长书法。</t>
    <phoneticPr fontId="3" type="noConversion"/>
  </si>
  <si>
    <t>本门弟子，熟悉少林寺，擅长佛法。</t>
    <phoneticPr fontId="3" type="noConversion"/>
  </si>
  <si>
    <t>符敏仪</t>
    <phoneticPr fontId="15" type="noConversion"/>
  </si>
  <si>
    <t>派驻地点</t>
    <phoneticPr fontId="15" type="noConversion"/>
  </si>
  <si>
    <t>王盘山</t>
    <phoneticPr fontId="15" type="noConversion"/>
  </si>
  <si>
    <t>寒潭</t>
    <phoneticPr fontId="15" type="noConversion"/>
  </si>
  <si>
    <t>丐帮</t>
    <phoneticPr fontId="15" type="noConversion"/>
  </si>
  <si>
    <t>侠客岛</t>
    <phoneticPr fontId="15" type="noConversion"/>
  </si>
  <si>
    <t>大理</t>
    <phoneticPr fontId="15" type="noConversion"/>
  </si>
  <si>
    <t>武当派</t>
    <phoneticPr fontId="15" type="noConversion"/>
  </si>
  <si>
    <t>少林寺</t>
    <phoneticPr fontId="15" type="noConversion"/>
  </si>
  <si>
    <t>茶馆</t>
    <phoneticPr fontId="15" type="noConversion"/>
  </si>
  <si>
    <t>茶馆</t>
    <phoneticPr fontId="3" type="noConversion"/>
  </si>
  <si>
    <t>讲述江湖奇闻</t>
    <phoneticPr fontId="3" type="noConversion"/>
  </si>
  <si>
    <t>本门弟子，熟悉天山灵鹫宫，擅长讲述秘闻。</t>
    <phoneticPr fontId="3" type="noConversion"/>
  </si>
  <si>
    <t>巫行云</t>
    <phoneticPr fontId="15" type="noConversion"/>
  </si>
  <si>
    <t>无崖子</t>
    <phoneticPr fontId="15" type="noConversion"/>
  </si>
  <si>
    <t>李秋水</t>
    <phoneticPr fontId="15" type="noConversion"/>
  </si>
  <si>
    <t>项  目</t>
    <phoneticPr fontId="15" type="noConversion"/>
  </si>
  <si>
    <t>头像</t>
    <phoneticPr fontId="15" type="noConversion"/>
  </si>
  <si>
    <t>称号</t>
    <phoneticPr fontId="15" type="noConversion"/>
  </si>
  <si>
    <t>入队等级</t>
    <phoneticPr fontId="15" type="noConversion"/>
  </si>
  <si>
    <t>感悟</t>
    <phoneticPr fontId="15" type="noConversion"/>
  </si>
  <si>
    <t>动刚</t>
    <phoneticPr fontId="15" type="noConversion"/>
  </si>
  <si>
    <t>柔巧</t>
    <phoneticPr fontId="15" type="noConversion"/>
  </si>
  <si>
    <t>静柔</t>
    <phoneticPr fontId="15" type="noConversion"/>
  </si>
  <si>
    <t>武学面板</t>
    <phoneticPr fontId="15" type="noConversion"/>
  </si>
  <si>
    <t>角色属性</t>
    <phoneticPr fontId="15" type="noConversion"/>
  </si>
  <si>
    <t>势力/门派</t>
    <phoneticPr fontId="15" type="noConversion"/>
  </si>
  <si>
    <t>天山灵鹫宫</t>
    <phoneticPr fontId="15" type="noConversion"/>
  </si>
  <si>
    <t>逍遥派</t>
    <phoneticPr fontId="15" type="noConversion"/>
  </si>
  <si>
    <t>天涯海阁</t>
    <phoneticPr fontId="15" type="noConversion"/>
  </si>
  <si>
    <t>通用任务</t>
    <phoneticPr fontId="15" type="noConversion"/>
  </si>
  <si>
    <t>1.给银两20万</t>
    <phoneticPr fontId="15" type="noConversion"/>
  </si>
  <si>
    <t>2.给银票20张</t>
    <phoneticPr fontId="15" type="noConversion"/>
  </si>
  <si>
    <t>3.教训逍遥派弟子</t>
    <phoneticPr fontId="15" type="noConversion"/>
  </si>
  <si>
    <t>4.教训天涯海阁弟子</t>
    <phoneticPr fontId="15" type="noConversion"/>
  </si>
  <si>
    <t>3.教训天山灵鹫宫弟子</t>
    <phoneticPr fontId="15" type="noConversion"/>
  </si>
  <si>
    <t>4.教训天山灵鹫宫弟子</t>
    <phoneticPr fontId="15" type="noConversion"/>
  </si>
  <si>
    <t>专属任务</t>
    <phoneticPr fontId="15" type="noConversion"/>
  </si>
  <si>
    <t>最终任务</t>
    <phoneticPr fontId="15" type="noConversion"/>
  </si>
  <si>
    <t>任务奖励</t>
    <phoneticPr fontId="15" type="noConversion"/>
  </si>
  <si>
    <t>1.经验30000或40000</t>
    <phoneticPr fontId="15" type="noConversion"/>
  </si>
  <si>
    <t>2.武林威望+12</t>
    <phoneticPr fontId="15" type="noConversion"/>
  </si>
  <si>
    <t>3.10阳性真气+10阴性真气</t>
    <phoneticPr fontId="15" type="noConversion"/>
  </si>
  <si>
    <t>4.10金石</t>
    <phoneticPr fontId="15" type="noConversion"/>
  </si>
  <si>
    <t>入队自带武学</t>
    <phoneticPr fontId="15" type="noConversion"/>
  </si>
  <si>
    <t>3.生死符&lt;精通，至阳暗器&gt;</t>
    <phoneticPr fontId="15" type="noConversion"/>
  </si>
  <si>
    <t>2.天山折梅手&lt;精通，至阳拳掌&gt;</t>
    <phoneticPr fontId="15" type="noConversion"/>
  </si>
  <si>
    <t>1.八荒六合唯我独尊功&lt;精通，至阳内功&gt;</t>
    <phoneticPr fontId="15" type="noConversion"/>
  </si>
  <si>
    <r>
      <t>1.</t>
    </r>
    <r>
      <rPr>
        <sz val="11"/>
        <color theme="1"/>
        <rFont val="宋体"/>
        <family val="3"/>
        <charset val="134"/>
        <scheme val="minor"/>
      </rPr>
      <t>北冥神功</t>
    </r>
    <r>
      <rPr>
        <sz val="11"/>
        <color theme="1"/>
        <rFont val="宋体"/>
        <family val="3"/>
        <charset val="134"/>
        <scheme val="minor"/>
      </rPr>
      <t>&lt;精通，</t>
    </r>
    <r>
      <rPr>
        <sz val="11"/>
        <color theme="1"/>
        <rFont val="宋体"/>
        <family val="3"/>
        <charset val="134"/>
        <scheme val="minor"/>
      </rPr>
      <t>调和</t>
    </r>
    <r>
      <rPr>
        <sz val="11"/>
        <color theme="1"/>
        <rFont val="宋体"/>
        <family val="3"/>
        <charset val="134"/>
        <scheme val="minor"/>
      </rPr>
      <t>内功&gt;</t>
    </r>
    <phoneticPr fontId="15" type="noConversion"/>
  </si>
  <si>
    <r>
      <t>1.</t>
    </r>
    <r>
      <rPr>
        <sz val="11"/>
        <color theme="1"/>
        <rFont val="宋体"/>
        <family val="3"/>
        <charset val="134"/>
        <scheme val="minor"/>
      </rPr>
      <t>小无相功</t>
    </r>
    <r>
      <rPr>
        <sz val="11"/>
        <color theme="1"/>
        <rFont val="宋体"/>
        <family val="3"/>
        <charset val="134"/>
        <scheme val="minor"/>
      </rPr>
      <t>&lt;精通，至</t>
    </r>
    <r>
      <rPr>
        <sz val="11"/>
        <color theme="1"/>
        <rFont val="宋体"/>
        <family val="3"/>
        <charset val="134"/>
        <scheme val="minor"/>
      </rPr>
      <t>阴</t>
    </r>
    <r>
      <rPr>
        <sz val="11"/>
        <color theme="1"/>
        <rFont val="宋体"/>
        <family val="3"/>
        <charset val="134"/>
        <scheme val="minor"/>
      </rPr>
      <t>内功&gt;</t>
    </r>
    <phoneticPr fontId="15" type="noConversion"/>
  </si>
  <si>
    <r>
      <t>2.白虹掌力</t>
    </r>
    <r>
      <rPr>
        <sz val="11"/>
        <color theme="1"/>
        <rFont val="宋体"/>
        <family val="3"/>
        <charset val="134"/>
        <scheme val="minor"/>
      </rPr>
      <t>&lt;</t>
    </r>
    <r>
      <rPr>
        <sz val="11"/>
        <color theme="1"/>
        <rFont val="宋体"/>
        <family val="3"/>
        <charset val="134"/>
        <scheme val="minor"/>
      </rPr>
      <t>未</t>
    </r>
    <r>
      <rPr>
        <sz val="11"/>
        <color theme="1"/>
        <rFont val="宋体"/>
        <family val="3"/>
        <charset val="134"/>
        <scheme val="minor"/>
      </rPr>
      <t>精通，至</t>
    </r>
    <r>
      <rPr>
        <sz val="11"/>
        <color theme="1"/>
        <rFont val="宋体"/>
        <family val="3"/>
        <charset val="134"/>
        <scheme val="minor"/>
      </rPr>
      <t>阴</t>
    </r>
    <r>
      <rPr>
        <sz val="11"/>
        <color theme="1"/>
        <rFont val="宋体"/>
        <family val="3"/>
        <charset val="134"/>
        <scheme val="minor"/>
      </rPr>
      <t>拳掌&gt;</t>
    </r>
    <phoneticPr fontId="15" type="noConversion"/>
  </si>
  <si>
    <t>1.八荒六合唯我独尊功&lt;至阳内功&gt;</t>
    <phoneticPr fontId="15" type="noConversion"/>
  </si>
  <si>
    <r>
      <t>2.天山折梅手&lt;至</t>
    </r>
    <r>
      <rPr>
        <sz val="11"/>
        <color theme="1"/>
        <rFont val="宋体"/>
        <family val="3"/>
        <charset val="134"/>
        <scheme val="minor"/>
      </rPr>
      <t>阴</t>
    </r>
    <r>
      <rPr>
        <sz val="11"/>
        <color theme="1"/>
        <rFont val="宋体"/>
        <family val="3"/>
        <charset val="134"/>
        <scheme val="minor"/>
      </rPr>
      <t>拳掌&gt;</t>
    </r>
    <phoneticPr fontId="15" type="noConversion"/>
  </si>
  <si>
    <r>
      <t>1.</t>
    </r>
    <r>
      <rPr>
        <sz val="11"/>
        <color theme="1"/>
        <rFont val="宋体"/>
        <family val="3"/>
        <charset val="134"/>
        <scheme val="minor"/>
      </rPr>
      <t>北冥神功</t>
    </r>
    <r>
      <rPr>
        <sz val="11"/>
        <color theme="1"/>
        <rFont val="宋体"/>
        <family val="3"/>
        <charset val="134"/>
        <scheme val="minor"/>
      </rPr>
      <t>&lt;</t>
    </r>
    <r>
      <rPr>
        <sz val="11"/>
        <color theme="1"/>
        <rFont val="宋体"/>
        <family val="3"/>
        <charset val="134"/>
        <scheme val="minor"/>
      </rPr>
      <t>调和</t>
    </r>
    <r>
      <rPr>
        <sz val="11"/>
        <color theme="1"/>
        <rFont val="宋体"/>
        <family val="3"/>
        <charset val="134"/>
        <scheme val="minor"/>
      </rPr>
      <t>内功&gt;</t>
    </r>
    <phoneticPr fontId="15" type="noConversion"/>
  </si>
  <si>
    <r>
      <t>2.天山六阳掌</t>
    </r>
    <r>
      <rPr>
        <sz val="11"/>
        <color theme="1"/>
        <rFont val="宋体"/>
        <family val="3"/>
        <charset val="134"/>
        <scheme val="minor"/>
      </rPr>
      <t>&lt;</t>
    </r>
    <r>
      <rPr>
        <sz val="11"/>
        <color theme="1"/>
        <rFont val="宋体"/>
        <family val="3"/>
        <charset val="134"/>
        <scheme val="minor"/>
      </rPr>
      <t>未</t>
    </r>
    <r>
      <rPr>
        <sz val="11"/>
        <color theme="1"/>
        <rFont val="宋体"/>
        <family val="3"/>
        <charset val="134"/>
        <scheme val="minor"/>
      </rPr>
      <t>精通，至阳拳掌&gt;</t>
    </r>
    <phoneticPr fontId="15" type="noConversion"/>
  </si>
  <si>
    <r>
      <t>2.天山六阳掌</t>
    </r>
    <r>
      <rPr>
        <sz val="11"/>
        <color theme="1"/>
        <rFont val="宋体"/>
        <family val="3"/>
        <charset val="134"/>
        <scheme val="minor"/>
      </rPr>
      <t>&lt;至阳拳掌&gt;</t>
    </r>
    <phoneticPr fontId="15" type="noConversion"/>
  </si>
  <si>
    <r>
      <t>1.</t>
    </r>
    <r>
      <rPr>
        <sz val="11"/>
        <color theme="1"/>
        <rFont val="宋体"/>
        <family val="3"/>
        <charset val="134"/>
        <scheme val="minor"/>
      </rPr>
      <t>小无相功</t>
    </r>
    <r>
      <rPr>
        <sz val="11"/>
        <color theme="1"/>
        <rFont val="宋体"/>
        <family val="3"/>
        <charset val="134"/>
        <scheme val="minor"/>
      </rPr>
      <t>&lt;至</t>
    </r>
    <r>
      <rPr>
        <sz val="11"/>
        <color theme="1"/>
        <rFont val="宋体"/>
        <family val="3"/>
        <charset val="134"/>
        <scheme val="minor"/>
      </rPr>
      <t>阴</t>
    </r>
    <r>
      <rPr>
        <sz val="11"/>
        <color theme="1"/>
        <rFont val="宋体"/>
        <family val="3"/>
        <charset val="134"/>
        <scheme val="minor"/>
      </rPr>
      <t>内功&gt;</t>
    </r>
    <phoneticPr fontId="15" type="noConversion"/>
  </si>
  <si>
    <t>入队获得装备</t>
    <phoneticPr fontId="15" type="noConversion"/>
  </si>
  <si>
    <t>入队获得秘籍和总诀精要</t>
    <phoneticPr fontId="15" type="noConversion"/>
  </si>
  <si>
    <t>4.小无相功精要1个</t>
    <phoneticPr fontId="15" type="noConversion"/>
  </si>
  <si>
    <t>5.凌波微步总诀1个</t>
    <phoneticPr fontId="15" type="noConversion"/>
  </si>
  <si>
    <t>3.百变珍珑棋&lt;至阳奇门&gt;</t>
    <phoneticPr fontId="15" type="noConversion"/>
  </si>
  <si>
    <t>4.北冥真经1个</t>
    <phoneticPr fontId="15" type="noConversion"/>
  </si>
  <si>
    <t>4.长春不老秘术1个</t>
    <phoneticPr fontId="15" type="noConversion"/>
  </si>
  <si>
    <t>邀请李秋水入队</t>
  </si>
  <si>
    <t>邀请李秋水入队</t>
    <phoneticPr fontId="5" type="noConversion"/>
  </si>
  <si>
    <t>小无相功</t>
    <phoneticPr fontId="5" type="noConversion"/>
  </si>
  <si>
    <t>北冥神功</t>
    <phoneticPr fontId="5" type="noConversion"/>
  </si>
  <si>
    <t>八荒六合唯我独尊功</t>
    <phoneticPr fontId="5" type="noConversion"/>
  </si>
  <si>
    <t>邀请巫行云入队</t>
    <phoneticPr fontId="5" type="noConversion"/>
  </si>
  <si>
    <t>邀请无崖子入队</t>
    <phoneticPr fontId="5" type="noConversion"/>
  </si>
  <si>
    <t>搏击</t>
    <phoneticPr fontId="5" type="noConversion"/>
  </si>
  <si>
    <t>奇门</t>
    <phoneticPr fontId="5" type="noConversion"/>
  </si>
  <si>
    <t>生死符</t>
    <phoneticPr fontId="5" type="noConversion"/>
  </si>
  <si>
    <t>天山六阳掌</t>
    <phoneticPr fontId="5" type="noConversion"/>
  </si>
  <si>
    <t>扇形敌方</t>
    <phoneticPr fontId="5" type="noConversion"/>
  </si>
  <si>
    <t>邀请无崖子入队</t>
    <phoneticPr fontId="5" type="noConversion"/>
  </si>
  <si>
    <t>迷惑，内伤，化劫</t>
    <phoneticPr fontId="5" type="noConversion"/>
  </si>
  <si>
    <t>内伤，阳关三叠</t>
    <phoneticPr fontId="5" type="noConversion"/>
  </si>
  <si>
    <t>矩形敌方</t>
    <phoneticPr fontId="5" type="noConversion"/>
  </si>
  <si>
    <t>冰封，中毒，求死不能</t>
    <phoneticPr fontId="5" type="noConversion"/>
  </si>
  <si>
    <t>天上天下：运行八荒六合唯我独尊功时，增加暴击伤害，但是发动暴击时会减少自身的气血。</t>
    <phoneticPr fontId="5" type="noConversion"/>
  </si>
  <si>
    <t>唯我独尊：进入战斗时获得月满状态，所造成的伤害大幅上升，随着战斗变化为月中、月缺，伤害加成亦逐步降低，继而又逐渐回复到月满状态，如此循环往复。 [修炼需长春不老秘术1个]</t>
    <phoneticPr fontId="5" type="noConversion"/>
  </si>
  <si>
    <t>鲲化为鹏：每次出招时，吸取对方的内力以供己用。</t>
    <phoneticPr fontId="5" type="noConversion"/>
  </si>
  <si>
    <t>垂天之云：内力上限越高，自身造成的伤害就越高。 [修炼需北冥真经1个]</t>
    <phoneticPr fontId="5" type="noConversion"/>
  </si>
  <si>
    <t>无迹可寻：被暴击时，恢复自身的气血。</t>
    <phoneticPr fontId="5" type="noConversion"/>
  </si>
  <si>
    <t>无我无相：当攻击时，无论使用任何套路，若敌人的该项套路值更高，则将自身套路值提升至在敌人的套路值基础上再增加150。 [修炼需小无相功精要1个]</t>
    <phoneticPr fontId="5" type="noConversion"/>
  </si>
  <si>
    <t>道学感悟50</t>
    <phoneticPr fontId="5" type="noConversion"/>
  </si>
  <si>
    <t>奇门≥100</t>
    <phoneticPr fontId="5" type="noConversion"/>
  </si>
  <si>
    <t>搏击≥100</t>
    <phoneticPr fontId="5" type="noConversion"/>
  </si>
  <si>
    <r>
      <t>1.</t>
    </r>
    <r>
      <rPr>
        <sz val="11"/>
        <color theme="1"/>
        <rFont val="宋体"/>
        <family val="3"/>
        <charset val="134"/>
        <scheme val="minor"/>
      </rPr>
      <t>鹿王之血：</t>
    </r>
    <r>
      <rPr>
        <sz val="11"/>
        <color theme="1"/>
        <rFont val="宋体"/>
        <family val="3"/>
        <charset val="134"/>
        <scheme val="minor"/>
      </rPr>
      <t>杀鹿王取血</t>
    </r>
    <phoneticPr fontId="15" type="noConversion"/>
  </si>
  <si>
    <r>
      <t>2.</t>
    </r>
    <r>
      <rPr>
        <sz val="11"/>
        <color theme="1"/>
        <rFont val="宋体"/>
        <family val="3"/>
        <charset val="134"/>
        <scheme val="minor"/>
      </rPr>
      <t>万仙大会：</t>
    </r>
    <r>
      <rPr>
        <sz val="11"/>
        <color theme="1"/>
        <rFont val="宋体"/>
        <family val="3"/>
        <charset val="134"/>
        <scheme val="minor"/>
      </rPr>
      <t>平定岛主洞主之乱</t>
    </r>
    <phoneticPr fontId="15" type="noConversion"/>
  </si>
  <si>
    <t>生死存亡：与无崖子、李秋水决战</t>
    <phoneticPr fontId="15" type="noConversion"/>
  </si>
  <si>
    <t>生死存亡：与巫行云、李秋水决战</t>
    <phoneticPr fontId="15" type="noConversion"/>
  </si>
  <si>
    <t>生死存亡：与无崖子、巫行云决战</t>
    <phoneticPr fontId="15" type="noConversion"/>
  </si>
  <si>
    <r>
      <t>1.</t>
    </r>
    <r>
      <rPr>
        <sz val="11"/>
        <color theme="1"/>
        <rFont val="宋体"/>
        <family val="3"/>
        <charset val="134"/>
        <scheme val="minor"/>
      </rPr>
      <t>扰人清修：教训</t>
    </r>
    <r>
      <rPr>
        <sz val="11"/>
        <color theme="1"/>
        <rFont val="宋体"/>
        <family val="3"/>
        <charset val="134"/>
        <scheme val="minor"/>
      </rPr>
      <t>无量</t>
    </r>
    <r>
      <rPr>
        <sz val="11"/>
        <color theme="1"/>
        <rFont val="宋体"/>
        <family val="3"/>
        <charset val="134"/>
        <scheme val="minor"/>
      </rPr>
      <t>剑</t>
    </r>
    <r>
      <rPr>
        <sz val="11"/>
        <color theme="1"/>
        <rFont val="宋体"/>
        <family val="3"/>
        <charset val="134"/>
        <scheme val="minor"/>
      </rPr>
      <t>派弟子</t>
    </r>
    <phoneticPr fontId="15" type="noConversion"/>
  </si>
  <si>
    <t>2.叛徒丁春秋：清理叛徒丁春秋</t>
    <phoneticPr fontId="15" type="noConversion"/>
  </si>
  <si>
    <t>1.驻颜奇药：夺取驻颜秘药</t>
    <phoneticPr fontId="15" type="noConversion"/>
  </si>
  <si>
    <r>
      <t>2.姑苏王家：到姑苏王家</t>
    </r>
    <r>
      <rPr>
        <sz val="11"/>
        <color theme="1"/>
        <rFont val="宋体"/>
        <family val="3"/>
        <charset val="134"/>
        <scheme val="minor"/>
      </rPr>
      <t>看望女儿</t>
    </r>
    <phoneticPr fontId="15" type="noConversion"/>
  </si>
  <si>
    <t>3.生死符&lt;至阴暗器&gt;</t>
    <phoneticPr fontId="15" type="noConversion"/>
  </si>
  <si>
    <t>3.白虹掌力&lt;至阴拳掌&gt;</t>
    <phoneticPr fontId="15" type="noConversion"/>
  </si>
  <si>
    <t>5.专属任务1：50金石+经验</t>
    <phoneticPr fontId="15" type="noConversion"/>
  </si>
  <si>
    <t>6.专属任务2：50金石+经验</t>
    <phoneticPr fontId="15" type="noConversion"/>
  </si>
  <si>
    <t>7.最终任务：80金石+经验</t>
    <phoneticPr fontId="15" type="noConversion"/>
  </si>
  <si>
    <r>
      <t>1</t>
    </r>
    <r>
      <rPr>
        <sz val="11"/>
        <color theme="1"/>
        <rFont val="宋体"/>
        <family val="3"/>
        <charset val="134"/>
        <scheme val="minor"/>
      </rPr>
      <t>种子产出10份</t>
    </r>
    <r>
      <rPr>
        <sz val="11"/>
        <color theme="1"/>
        <rFont val="宋体"/>
        <family val="3"/>
        <charset val="134"/>
        <scheme val="minor"/>
      </rPr>
      <t>(每2天收成1次)</t>
    </r>
    <phoneticPr fontId="3" type="noConversion"/>
  </si>
  <si>
    <r>
      <t>1种子产出10份(每</t>
    </r>
    <r>
      <rPr>
        <sz val="11"/>
        <color theme="1"/>
        <rFont val="宋体"/>
        <family val="3"/>
        <charset val="134"/>
        <scheme val="minor"/>
      </rPr>
      <t>5</t>
    </r>
    <r>
      <rPr>
        <sz val="11"/>
        <color theme="1"/>
        <rFont val="宋体"/>
        <family val="3"/>
        <charset val="134"/>
        <scheme val="minor"/>
      </rPr>
      <t>天收成1次)</t>
    </r>
    <phoneticPr fontId="3" type="noConversion"/>
  </si>
  <si>
    <t>1种子产出10份(每5天收成1次)</t>
  </si>
  <si>
    <t>岛上种植1级药田</t>
    <phoneticPr fontId="3" type="noConversion"/>
  </si>
  <si>
    <t>岛上种植2级药田</t>
    <phoneticPr fontId="3" type="noConversion"/>
  </si>
  <si>
    <t>岛上种植3级药田</t>
    <phoneticPr fontId="3" type="noConversion"/>
  </si>
  <si>
    <t>物品名称</t>
    <phoneticPr fontId="3" type="noConversion"/>
  </si>
  <si>
    <t>雪参玉蟾丸</t>
    <phoneticPr fontId="3" type="noConversion"/>
  </si>
  <si>
    <t>王盘山养生堂</t>
    <phoneticPr fontId="3" type="noConversion"/>
  </si>
  <si>
    <t>20金石</t>
    <phoneticPr fontId="3" type="noConversion"/>
  </si>
  <si>
    <t>内力+4000</t>
    <phoneticPr fontId="3" type="noConversion"/>
  </si>
  <si>
    <t>每天刷新1次</t>
    <phoneticPr fontId="3" type="noConversion"/>
  </si>
  <si>
    <t>敌方</t>
  </si>
  <si>
    <t>抽髓掌</t>
    <phoneticPr fontId="5" type="noConversion"/>
  </si>
  <si>
    <t>三阴蜈蚣爪</t>
    <phoneticPr fontId="5" type="noConversion"/>
  </si>
  <si>
    <t>3-6</t>
  </si>
  <si>
    <t>催骨抽髓，毒入五脏</t>
    <phoneticPr fontId="5" type="noConversion"/>
  </si>
  <si>
    <t>中毒，千足游天</t>
    <phoneticPr fontId="5" type="noConversion"/>
  </si>
  <si>
    <t>极乐弹</t>
    <phoneticPr fontId="5" type="noConversion"/>
  </si>
  <si>
    <t>4-2</t>
    <phoneticPr fontId="5" type="noConversion"/>
  </si>
  <si>
    <t>中毒，寒光碧磷</t>
    <phoneticPr fontId="5" type="noConversion"/>
  </si>
  <si>
    <t>晕眩，毒物缭绕</t>
    <phoneticPr fontId="5" type="noConversion"/>
  </si>
  <si>
    <t>风雨楼门派任务</t>
    <phoneticPr fontId="5" type="noConversion"/>
  </si>
  <si>
    <t>玉女十九式</t>
    <phoneticPr fontId="5" type="noConversion"/>
  </si>
  <si>
    <t>符敏仪等</t>
    <phoneticPr fontId="3" type="noConversion"/>
  </si>
  <si>
    <t>逍遥三老等</t>
    <phoneticPr fontId="3" type="noConversion"/>
  </si>
  <si>
    <t>少阳</t>
    <phoneticPr fontId="5" type="noConversion"/>
  </si>
  <si>
    <t>英雄三招</t>
    <phoneticPr fontId="5" type="noConversion"/>
  </si>
  <si>
    <t>化骨镖</t>
    <phoneticPr fontId="5" type="noConversion"/>
  </si>
  <si>
    <t>狄青降龙，鲁达拔柳</t>
    <phoneticPr fontId="5" type="noConversion"/>
  </si>
  <si>
    <t>分筋，化骨</t>
    <phoneticPr fontId="5" type="noConversion"/>
  </si>
  <si>
    <t>小洪飞刀</t>
    <phoneticPr fontId="5" type="noConversion"/>
  </si>
  <si>
    <t>美人三招</t>
    <phoneticPr fontId="5" type="noConversion"/>
  </si>
  <si>
    <t>3-6</t>
    <phoneticPr fontId="5" type="noConversion"/>
  </si>
  <si>
    <t>外伤，例无虚发</t>
    <phoneticPr fontId="5" type="noConversion"/>
  </si>
  <si>
    <t>贵妃回眸，小怜横陈</t>
    <phoneticPr fontId="5" type="noConversion"/>
  </si>
  <si>
    <t>枪棍</t>
    <phoneticPr fontId="5" type="noConversion"/>
  </si>
  <si>
    <t>八仙棍法</t>
    <phoneticPr fontId="5" type="noConversion"/>
  </si>
  <si>
    <t>疯魔杖法</t>
    <phoneticPr fontId="5" type="noConversion"/>
  </si>
  <si>
    <t>莲花掌</t>
    <phoneticPr fontId="5" type="noConversion"/>
  </si>
  <si>
    <t>逍遥游</t>
    <phoneticPr fontId="5" type="noConversion"/>
  </si>
  <si>
    <t>八仙过海，各显其能</t>
    <phoneticPr fontId="5" type="noConversion"/>
  </si>
  <si>
    <t>如疯似魔，金铰剪月</t>
    <phoneticPr fontId="5" type="noConversion"/>
  </si>
  <si>
    <t>天地之正，六气之辨</t>
    <phoneticPr fontId="5" type="noConversion"/>
  </si>
  <si>
    <t>步步生莲，火中怒莲</t>
    <phoneticPr fontId="5" type="noConversion"/>
  </si>
  <si>
    <t>星宿派摩云子</t>
    <phoneticPr fontId="5" type="noConversion"/>
  </si>
  <si>
    <t>星宿派摘星子</t>
    <phoneticPr fontId="5" type="noConversion"/>
  </si>
  <si>
    <t>星宿派摩云子</t>
    <phoneticPr fontId="5" type="noConversion"/>
  </si>
  <si>
    <t>神龙教无根道人</t>
    <phoneticPr fontId="5" type="noConversion"/>
  </si>
  <si>
    <t>神龙教苏荃</t>
    <phoneticPr fontId="5" type="noConversion"/>
  </si>
  <si>
    <t>丐帮白世镜</t>
    <phoneticPr fontId="5" type="noConversion"/>
  </si>
  <si>
    <t>丐帮马大元</t>
    <phoneticPr fontId="5" type="noConversion"/>
  </si>
  <si>
    <t>星宿派</t>
    <phoneticPr fontId="15" type="noConversion"/>
  </si>
  <si>
    <t>神龙教</t>
    <phoneticPr fontId="15" type="noConversion"/>
  </si>
  <si>
    <t>神农帮</t>
    <phoneticPr fontId="15" type="noConversion"/>
  </si>
  <si>
    <t>获取友好度方法</t>
    <phoneticPr fontId="15" type="noConversion"/>
  </si>
  <si>
    <r>
      <t>1级风雨楼任务“鸟为食亡”，让</t>
    </r>
    <r>
      <rPr>
        <sz val="11"/>
        <color theme="1"/>
        <rFont val="宋体"/>
        <family val="3"/>
        <charset val="134"/>
        <scheme val="minor"/>
      </rPr>
      <t/>
    </r>
    <phoneticPr fontId="15" type="noConversion"/>
  </si>
  <si>
    <t>2级风雨楼任务“食材争夺战”，让</t>
    <phoneticPr fontId="15" type="noConversion"/>
  </si>
  <si>
    <t>1级风雨楼任务“武学之争”，打</t>
    <phoneticPr fontId="15" type="noConversion"/>
  </si>
  <si>
    <t>2级风雨楼任务“人为财死”，打</t>
    <phoneticPr fontId="15" type="noConversion"/>
  </si>
  <si>
    <t>1级风雨楼任务“鸟为食亡”，打</t>
    <phoneticPr fontId="15" type="noConversion"/>
  </si>
  <si>
    <t>2级风雨楼任务“食材争夺战”，打</t>
    <phoneticPr fontId="15" type="noConversion"/>
  </si>
  <si>
    <t>1级风雨楼任务“武学之争”，让</t>
    <phoneticPr fontId="15" type="noConversion"/>
  </si>
  <si>
    <t>2级风雨楼任务“人为财死”，让</t>
    <phoneticPr fontId="15" type="noConversion"/>
  </si>
  <si>
    <r>
      <t>1级风雨楼任务“矿石争夺战”，让</t>
    </r>
    <r>
      <rPr>
        <sz val="11"/>
        <color theme="1"/>
        <rFont val="宋体"/>
        <family val="3"/>
        <charset val="134"/>
        <scheme val="minor"/>
      </rPr>
      <t/>
    </r>
    <phoneticPr fontId="15" type="noConversion"/>
  </si>
  <si>
    <t>2级风雨楼任务“矿石争夺战”，让</t>
    <phoneticPr fontId="15" type="noConversion"/>
  </si>
  <si>
    <t>2级风雨楼任务“药材争夺战”，打</t>
    <phoneticPr fontId="15" type="noConversion"/>
  </si>
  <si>
    <t>1级风雨楼任务“矿石争夺战”，打</t>
    <phoneticPr fontId="15" type="noConversion"/>
  </si>
  <si>
    <t>2级风雨楼任务“矿石争夺战”，打</t>
    <phoneticPr fontId="15" type="noConversion"/>
  </si>
  <si>
    <t>2级风雨楼任务“药材争夺战”，让</t>
    <phoneticPr fontId="15" type="noConversion"/>
  </si>
  <si>
    <t>第一阶任务开启</t>
    <phoneticPr fontId="15" type="noConversion"/>
  </si>
  <si>
    <t>第二阶任务开启</t>
    <phoneticPr fontId="15" type="noConversion"/>
  </si>
  <si>
    <t>第三阶任务开启</t>
    <phoneticPr fontId="15" type="noConversion"/>
  </si>
  <si>
    <r>
      <t>友好度在3</t>
    </r>
    <r>
      <rPr>
        <sz val="11"/>
        <color theme="1"/>
        <rFont val="宋体"/>
        <family val="3"/>
        <charset val="134"/>
        <scheme val="minor"/>
      </rPr>
      <t>0-60之间</t>
    </r>
    <phoneticPr fontId="15" type="noConversion"/>
  </si>
  <si>
    <t>友好度在60-100之间</t>
    <phoneticPr fontId="15" type="noConversion"/>
  </si>
  <si>
    <r>
      <t>友好度大于1</t>
    </r>
    <r>
      <rPr>
        <sz val="11"/>
        <color theme="1"/>
        <rFont val="宋体"/>
        <family val="3"/>
        <charset val="134"/>
        <scheme val="minor"/>
      </rPr>
      <t>00</t>
    </r>
    <phoneticPr fontId="15" type="noConversion"/>
  </si>
  <si>
    <t>把风：对话白世镜</t>
    <phoneticPr fontId="15" type="noConversion"/>
  </si>
  <si>
    <t>西夏支援：对话马大元</t>
    <phoneticPr fontId="15" type="noConversion"/>
  </si>
  <si>
    <t>大师兄的礼物：对话摩云子</t>
    <phoneticPr fontId="15" type="noConversion"/>
  </si>
  <si>
    <t>陪大师兄练招：对话摘星子</t>
    <phoneticPr fontId="15" type="noConversion"/>
  </si>
  <si>
    <t>百花蝮蛇膏：对话无根道人</t>
    <phoneticPr fontId="15" type="noConversion"/>
  </si>
  <si>
    <t>找到韦小宝：对话苏荃</t>
    <phoneticPr fontId="15" type="noConversion"/>
  </si>
  <si>
    <t>第一阶任务内容</t>
    <phoneticPr fontId="15" type="noConversion"/>
  </si>
  <si>
    <t>第二阶任务内容</t>
    <phoneticPr fontId="15" type="noConversion"/>
  </si>
  <si>
    <t>第三阶任务内容</t>
    <phoneticPr fontId="15" type="noConversion"/>
  </si>
  <si>
    <t>任务金石奖励</t>
    <phoneticPr fontId="15" type="noConversion"/>
  </si>
  <si>
    <t>第一阶秘籍奖励（二选一）</t>
    <phoneticPr fontId="15" type="noConversion"/>
  </si>
  <si>
    <t>1.八仙棍法&lt;枪棍，3级少阳&gt;</t>
    <phoneticPr fontId="15" type="noConversion"/>
  </si>
  <si>
    <r>
      <t>2.莲花掌&lt;搏击，3级少阳</t>
    </r>
    <r>
      <rPr>
        <sz val="11"/>
        <color theme="1"/>
        <rFont val="宋体"/>
        <family val="3"/>
        <charset val="134"/>
        <scheme val="minor"/>
      </rPr>
      <t>&gt;</t>
    </r>
    <phoneticPr fontId="15" type="noConversion"/>
  </si>
  <si>
    <t>碧磷针</t>
    <phoneticPr fontId="5" type="noConversion"/>
  </si>
  <si>
    <t>1.化骨镖&lt;暗器，3级少阳&gt;</t>
    <phoneticPr fontId="15" type="noConversion"/>
  </si>
  <si>
    <t>第二阶秘籍奖励（二选一）</t>
    <phoneticPr fontId="15" type="noConversion"/>
  </si>
  <si>
    <t>1.疯魔杖法&lt;枪棍，4级少阳&gt;</t>
    <phoneticPr fontId="15" type="noConversion"/>
  </si>
  <si>
    <t>第三阶秘籍/装备奖励（二选一）</t>
    <phoneticPr fontId="15" type="noConversion"/>
  </si>
  <si>
    <t>2.逍遥游&lt;搏击，4级少阳&gt;</t>
    <phoneticPr fontId="15" type="noConversion"/>
  </si>
  <si>
    <t>1.小洪飞刀&lt;暗器，4级少阳&gt;</t>
    <phoneticPr fontId="15" type="noConversion"/>
  </si>
  <si>
    <t>狐裘(修罗道任务击杀胡一刀获取)</t>
    <phoneticPr fontId="15" type="noConversion"/>
  </si>
  <si>
    <t>1.神龙咒&lt;暗器，5级至阳&gt;</t>
    <phoneticPr fontId="15" type="noConversion"/>
  </si>
  <si>
    <t>2.捆龙索&lt;奇门武器，特殊&gt;</t>
    <phoneticPr fontId="15" type="noConversion"/>
  </si>
  <si>
    <t>门派特色</t>
    <phoneticPr fontId="15" type="noConversion"/>
  </si>
  <si>
    <t>门派介绍人</t>
    <phoneticPr fontId="15" type="noConversion"/>
  </si>
  <si>
    <t>吴六奇（对话可查询友好度）</t>
    <phoneticPr fontId="15" type="noConversion"/>
  </si>
  <si>
    <t>阳性，擅长棍法与掌法，至高武学非丐帮中人无法修习</t>
    <phoneticPr fontId="15" type="noConversion"/>
  </si>
  <si>
    <t>敌友关系</t>
    <phoneticPr fontId="15" type="noConversion"/>
  </si>
  <si>
    <t>陆高轩（对话可查询友好度）</t>
    <phoneticPr fontId="15" type="noConversion"/>
  </si>
  <si>
    <t>阳性，最擅长暗器手法，奇门次之</t>
    <phoneticPr fontId="15" type="noConversion"/>
  </si>
  <si>
    <t>阴性，最擅长棍法，刀法次之</t>
    <phoneticPr fontId="15" type="noConversion"/>
  </si>
  <si>
    <t>阴波寒（对话可查询友好度）</t>
    <phoneticPr fontId="15" type="noConversion"/>
  </si>
  <si>
    <t>天狼子（对话可查询友好度）</t>
    <phoneticPr fontId="15" type="noConversion"/>
  </si>
  <si>
    <t>1.第一阶任务金石10个+经验3000</t>
    <phoneticPr fontId="15" type="noConversion"/>
  </si>
  <si>
    <r>
      <t>2.第二阶任务金石20</t>
    </r>
    <r>
      <rPr>
        <sz val="11"/>
        <color theme="1"/>
        <rFont val="宋体"/>
        <family val="3"/>
        <charset val="134"/>
        <scheme val="minor"/>
      </rPr>
      <t>个</t>
    </r>
    <r>
      <rPr>
        <sz val="11"/>
        <color theme="1"/>
        <rFont val="宋体"/>
        <family val="3"/>
        <charset val="134"/>
        <scheme val="minor"/>
      </rPr>
      <t>+经验3000</t>
    </r>
    <phoneticPr fontId="15" type="noConversion"/>
  </si>
  <si>
    <t>暗器</t>
    <phoneticPr fontId="5" type="noConversion"/>
  </si>
  <si>
    <t>至阳</t>
    <phoneticPr fontId="5" type="noConversion"/>
  </si>
  <si>
    <t>神龙咒</t>
    <phoneticPr fontId="5" type="noConversion"/>
  </si>
  <si>
    <t>神龙教洪安通</t>
    <phoneticPr fontId="5" type="noConversion"/>
  </si>
  <si>
    <t>破魔障，显神通</t>
    <phoneticPr fontId="5" type="noConversion"/>
  </si>
  <si>
    <t>合 计</t>
    <phoneticPr fontId="5" type="noConversion"/>
  </si>
  <si>
    <t>刀法</t>
    <phoneticPr fontId="5" type="noConversion"/>
  </si>
  <si>
    <t>断云刀</t>
    <phoneticPr fontId="5" type="noConversion"/>
  </si>
  <si>
    <t>神农帮阳義和</t>
    <phoneticPr fontId="5" type="noConversion"/>
  </si>
  <si>
    <t>枪棍</t>
    <phoneticPr fontId="5" type="noConversion"/>
  </si>
  <si>
    <t>神农帮司空玄</t>
    <phoneticPr fontId="5" type="noConversion"/>
  </si>
  <si>
    <t>至阴</t>
    <phoneticPr fontId="5" type="noConversion"/>
  </si>
  <si>
    <t>流光飞月刀</t>
    <phoneticPr fontId="5" type="noConversion"/>
  </si>
  <si>
    <t>六奇棍法</t>
    <phoneticPr fontId="5" type="noConversion"/>
  </si>
  <si>
    <t>矩形敌方</t>
    <phoneticPr fontId="3" type="noConversion"/>
  </si>
  <si>
    <t>长白千岩棍</t>
    <phoneticPr fontId="5" type="noConversion"/>
  </si>
  <si>
    <t>揆天大阖棍</t>
    <phoneticPr fontId="5" type="noConversion"/>
  </si>
  <si>
    <t>神农帮端木寿</t>
    <phoneticPr fontId="5" type="noConversion"/>
  </si>
  <si>
    <t>区域敌方</t>
    <phoneticPr fontId="5" type="noConversion"/>
  </si>
  <si>
    <t>枪棍≥100</t>
    <phoneticPr fontId="5" type="noConversion"/>
  </si>
  <si>
    <t>天地低昂，江海凝光</t>
    <phoneticPr fontId="5" type="noConversion"/>
  </si>
  <si>
    <t>血泥鸿爪，天文龙门</t>
    <phoneticPr fontId="5" type="noConversion"/>
  </si>
  <si>
    <t>万壑争流，兰摧玉折</t>
    <phoneticPr fontId="5" type="noConversion"/>
  </si>
  <si>
    <t>月穿秋水，镜花水月</t>
    <phoneticPr fontId="5" type="noConversion"/>
  </si>
  <si>
    <t>千变万化，三顿其魂</t>
    <phoneticPr fontId="5" type="noConversion"/>
  </si>
  <si>
    <t>巨熊：对话阳義和</t>
    <phoneticPr fontId="15" type="noConversion"/>
  </si>
  <si>
    <t>化解恩怨：对话司空玄</t>
    <phoneticPr fontId="15" type="noConversion"/>
  </si>
  <si>
    <t>奇怪的道符（正气堂击杀玄冥二老）</t>
    <phoneticPr fontId="15" type="noConversion"/>
  </si>
  <si>
    <t>1.断云刀&lt;刀法，3级少阴&gt;</t>
    <phoneticPr fontId="15" type="noConversion"/>
  </si>
  <si>
    <r>
      <t>2.六奇棍法&lt;枪棍，3级少阴</t>
    </r>
    <r>
      <rPr>
        <sz val="11"/>
        <color theme="1"/>
        <rFont val="宋体"/>
        <family val="3"/>
        <charset val="134"/>
        <scheme val="minor"/>
      </rPr>
      <t>&gt;</t>
    </r>
    <phoneticPr fontId="15" type="noConversion"/>
  </si>
  <si>
    <t>1.流光飞月刀&lt;刀法，4级少阴&gt;</t>
    <phoneticPr fontId="15" type="noConversion"/>
  </si>
  <si>
    <t>2.长白千岩棍&lt;枪棍，4级少阴&gt;</t>
    <phoneticPr fontId="15" type="noConversion"/>
  </si>
  <si>
    <t>1.揆天大阖棍&lt;枪棍，5级至阴&gt;</t>
    <phoneticPr fontId="15" type="noConversion"/>
  </si>
  <si>
    <t>灵鹫宫使：教训灵鹫宫使者</t>
    <phoneticPr fontId="15" type="noConversion"/>
  </si>
  <si>
    <t>神龙教之变：解决神龙教叛徒</t>
    <phoneticPr fontId="15" type="noConversion"/>
  </si>
  <si>
    <t>2.美人三招&lt;奇门，4级少阳&gt;</t>
    <phoneticPr fontId="15" type="noConversion"/>
  </si>
  <si>
    <r>
      <t>2.英雄三招&lt;奇门，3级少阳</t>
    </r>
    <r>
      <rPr>
        <sz val="11"/>
        <color theme="1"/>
        <rFont val="宋体"/>
        <family val="3"/>
        <charset val="134"/>
        <scheme val="minor"/>
      </rPr>
      <t>&gt;</t>
    </r>
    <phoneticPr fontId="15" type="noConversion"/>
  </si>
  <si>
    <t>与星宿派对立（友好度此消彼长）</t>
    <phoneticPr fontId="15" type="noConversion"/>
  </si>
  <si>
    <t>与丐帮对立（友好度此消彼长）</t>
    <phoneticPr fontId="15" type="noConversion"/>
  </si>
  <si>
    <t>与神农帮对立（友好度此消彼长）</t>
    <phoneticPr fontId="15" type="noConversion"/>
  </si>
  <si>
    <t>与神龙教对立（友好度此消彼长）</t>
    <phoneticPr fontId="15" type="noConversion"/>
  </si>
  <si>
    <t>迅雷甚雨，见血封喉</t>
    <phoneticPr fontId="5" type="noConversion"/>
  </si>
  <si>
    <t>外伤，萧萧落木，疾风劲草</t>
    <phoneticPr fontId="5" type="noConversion"/>
  </si>
  <si>
    <t>飞针无形，锦绣江山</t>
    <phoneticPr fontId="5" type="noConversion"/>
  </si>
  <si>
    <t>摘花摧叶，夺命飞针</t>
    <phoneticPr fontId="5" type="noConversion"/>
  </si>
  <si>
    <t>特别说明：</t>
    <phoneticPr fontId="15" type="noConversion"/>
  </si>
  <si>
    <t>1.风雨楼四个门派任务难度不大（即使是炼狱难度，就神龙教和神农帮第三阶任务开启需要的“狐裘”和“奇怪的道符”获取有一定难度）；</t>
    <phoneticPr fontId="15" type="noConversion"/>
  </si>
  <si>
    <t>2.有的几乎是白送，当个跑腿而已，如西夏支援（乔峰大爷需要支援吗，马大元多虑了）、化解恩怨就当个和事佬，传几句话而已；</t>
    <phoneticPr fontId="15" type="noConversion"/>
  </si>
  <si>
    <t>3.互为死敌的门派其友好度虽然是此消彼长，与逍遥三老不同的是：即使与其友好度低于冰点也可以刷回来(不会不理睬你从江湖世界消失)，达到条件就可开启任务；</t>
    <phoneticPr fontId="15" type="noConversion"/>
  </si>
  <si>
    <t>4.虽然不同门派之间的友好度可以互相刷，但想要同时获得两个对立门派的奖励，就有个先后获取的顺序，阴系门派的建议早期（早期修炼武学所需阴性真气不多）先获取</t>
    <phoneticPr fontId="15" type="noConversion"/>
  </si>
  <si>
    <t xml:space="preserve">  星宿派的奖励；</t>
    <phoneticPr fontId="15" type="noConversion"/>
  </si>
  <si>
    <t>6.神龙教的第三阶奖励应该是阳系门派更有兴趣获取，神农帮的第三阶奖励应该是阴系门派更有兴趣获取，而阳性门派一般选择走修罗道，阴性门派一般选择走正气堂；</t>
    <phoneticPr fontId="15" type="noConversion"/>
  </si>
  <si>
    <t xml:space="preserve">  我觉得如此设计，作者是很细心的，至少在做选择时会少一些犹豫；</t>
    <phoneticPr fontId="15" type="noConversion"/>
  </si>
  <si>
    <t>7.基于上述，玩家在攻略时，若不是很需要，江湖势力（正邪阵营）任务不要过早开启，待考虑清楚后再开启，以免选错了，又得重新读档重新选，这样会浪费不少时间；</t>
    <phoneticPr fontId="15" type="noConversion"/>
  </si>
  <si>
    <t xml:space="preserve">  本人在攻略时也是将其压后的，以免选错。</t>
    <phoneticPr fontId="15" type="noConversion"/>
  </si>
  <si>
    <t>狂风扫叶劲</t>
    <phoneticPr fontId="5" type="noConversion"/>
  </si>
  <si>
    <t>武当真武殿</t>
    <phoneticPr fontId="15" type="noConversion"/>
  </si>
  <si>
    <t>无上神力杵</t>
    <phoneticPr fontId="5" type="noConversion"/>
  </si>
  <si>
    <t>降龙伏虎棍</t>
    <phoneticPr fontId="5" type="noConversion"/>
  </si>
  <si>
    <t>扇形敌方</t>
    <phoneticPr fontId="3" type="noConversion"/>
  </si>
  <si>
    <t>普度众生、摩柯无量</t>
    <phoneticPr fontId="5" type="noConversion"/>
  </si>
  <si>
    <t>荒无人烟，飞沙走石</t>
    <phoneticPr fontId="3" type="noConversion"/>
  </si>
  <si>
    <t>寸草不生，无边大漠</t>
    <phoneticPr fontId="3" type="noConversion"/>
  </si>
  <si>
    <t>门派/势力</t>
    <phoneticPr fontId="15" type="noConversion"/>
  </si>
  <si>
    <t>正气堂扩展任务</t>
    <phoneticPr fontId="15" type="noConversion"/>
  </si>
  <si>
    <t>修罗道扩展任务</t>
    <phoneticPr fontId="15" type="noConversion"/>
  </si>
  <si>
    <t>门派接引人</t>
    <phoneticPr fontId="15" type="noConversion"/>
  </si>
  <si>
    <t>宋远桥（对话可开启任务）</t>
    <phoneticPr fontId="15" type="noConversion"/>
  </si>
  <si>
    <t>任务开启条件</t>
    <phoneticPr fontId="15" type="noConversion"/>
  </si>
  <si>
    <t>完成高级任务“击杀玉玑子”后</t>
    <phoneticPr fontId="15" type="noConversion"/>
  </si>
  <si>
    <t>完成高级任务“击杀谢烟客”后</t>
    <phoneticPr fontId="15" type="noConversion"/>
  </si>
  <si>
    <t>第二阶任务内容</t>
    <phoneticPr fontId="15" type="noConversion"/>
  </si>
  <si>
    <t>第三阶任务内容</t>
    <phoneticPr fontId="15" type="noConversion"/>
  </si>
  <si>
    <t>第四阶任务内容</t>
    <phoneticPr fontId="15" type="noConversion"/>
  </si>
  <si>
    <t>万安寺：往万安寺救武当门人</t>
    <phoneticPr fontId="15" type="noConversion"/>
  </si>
  <si>
    <t>冰火岛：往冰火岛救张翠山</t>
    <phoneticPr fontId="15" type="noConversion"/>
  </si>
  <si>
    <t>屠狮大会：往少林寺参加屠狮大会</t>
    <phoneticPr fontId="15" type="noConversion"/>
  </si>
  <si>
    <t>逍遥王：挑战天下第一高手逍遥王</t>
    <phoneticPr fontId="15" type="noConversion"/>
  </si>
  <si>
    <t>任务武林威望奖励</t>
    <phoneticPr fontId="15" type="noConversion"/>
  </si>
  <si>
    <r>
      <t>3.第三阶任务金石40</t>
    </r>
    <r>
      <rPr>
        <sz val="11"/>
        <color theme="1"/>
        <rFont val="宋体"/>
        <family val="3"/>
        <charset val="134"/>
        <scheme val="minor"/>
      </rPr>
      <t>个</t>
    </r>
    <r>
      <rPr>
        <sz val="11"/>
        <color theme="1"/>
        <rFont val="宋体"/>
        <family val="3"/>
        <charset val="134"/>
        <scheme val="minor"/>
      </rPr>
      <t>+经验3000</t>
    </r>
    <phoneticPr fontId="15" type="noConversion"/>
  </si>
  <si>
    <t>1.第一阶武林威望10个+经验3000</t>
    <phoneticPr fontId="15" type="noConversion"/>
  </si>
  <si>
    <t>2.第二阶武林威望10个+经验3000</t>
    <phoneticPr fontId="15" type="noConversion"/>
  </si>
  <si>
    <t>3.第三阶武林威望10个+经验3000</t>
    <phoneticPr fontId="15" type="noConversion"/>
  </si>
  <si>
    <t>4.第四阶武林威望10个+经验3000</t>
    <phoneticPr fontId="15" type="noConversion"/>
  </si>
  <si>
    <t>第一阶秘籍奖励</t>
    <phoneticPr fontId="15" type="noConversion"/>
  </si>
  <si>
    <t>第二阶秘籍奖励</t>
    <phoneticPr fontId="15" type="noConversion"/>
  </si>
  <si>
    <t>第三阶秘籍奖励</t>
    <phoneticPr fontId="15" type="noConversion"/>
  </si>
  <si>
    <t>第四阶物品奖励</t>
    <phoneticPr fontId="15" type="noConversion"/>
  </si>
  <si>
    <t>绕指柔剑（4级少阳）</t>
    <phoneticPr fontId="15" type="noConversion"/>
  </si>
  <si>
    <t>玄虚刀法（5级至阴）</t>
    <phoneticPr fontId="15" type="noConversion"/>
  </si>
  <si>
    <t>正气堂最终任务奖励（三选一）及扩展任务奖励：</t>
    <phoneticPr fontId="3" type="noConversion"/>
  </si>
  <si>
    <r>
      <t>k</t>
    </r>
    <r>
      <rPr>
        <sz val="11"/>
        <color theme="1"/>
        <rFont val="宋体"/>
        <family val="3"/>
        <charset val="134"/>
        <scheme val="minor"/>
      </rPr>
      <t>1</t>
    </r>
    <phoneticPr fontId="15" type="noConversion"/>
  </si>
  <si>
    <r>
      <t>k</t>
    </r>
    <r>
      <rPr>
        <sz val="11"/>
        <color theme="1"/>
        <rFont val="宋体"/>
        <family val="3"/>
        <charset val="134"/>
        <scheme val="minor"/>
      </rPr>
      <t>2</t>
    </r>
    <phoneticPr fontId="15" type="noConversion"/>
  </si>
  <si>
    <r>
      <t>k</t>
    </r>
    <r>
      <rPr>
        <sz val="11"/>
        <color theme="1"/>
        <rFont val="宋体"/>
        <family val="3"/>
        <charset val="134"/>
        <scheme val="minor"/>
      </rPr>
      <t>3</t>
    </r>
    <phoneticPr fontId="15" type="noConversion"/>
  </si>
  <si>
    <r>
      <t>k</t>
    </r>
    <r>
      <rPr>
        <sz val="11"/>
        <color theme="1"/>
        <rFont val="宋体"/>
        <family val="3"/>
        <charset val="134"/>
        <scheme val="minor"/>
      </rPr>
      <t>4</t>
    </r>
    <phoneticPr fontId="15" type="noConversion"/>
  </si>
  <si>
    <t>武当-万安寺</t>
    <phoneticPr fontId="15" type="noConversion"/>
  </si>
  <si>
    <t>武当-冰火岛</t>
    <phoneticPr fontId="15" type="noConversion"/>
  </si>
  <si>
    <t>武当-屠狮大会</t>
  </si>
  <si>
    <t>武当-屠狮大会</t>
    <phoneticPr fontId="15" type="noConversion"/>
  </si>
  <si>
    <t>武当-逍遥王</t>
    <phoneticPr fontId="15" type="noConversion"/>
  </si>
  <si>
    <t>闭穴功(4级少阴)</t>
  </si>
  <si>
    <t>铁掌(5级至阳)</t>
  </si>
  <si>
    <t>玄冥神掌(5级至阴)</t>
  </si>
  <si>
    <t>龙象般若功(5级至阳)</t>
  </si>
  <si>
    <t>绕指柔剑(4级少阳)</t>
  </si>
  <si>
    <t>玄虚刀法(5级至阴)</t>
  </si>
  <si>
    <t>正气堂任务及扩展</t>
    <phoneticPr fontId="5" type="noConversion"/>
  </si>
  <si>
    <t>绕指柔剑</t>
    <phoneticPr fontId="5" type="noConversion"/>
  </si>
  <si>
    <t>武当-万安寺</t>
    <phoneticPr fontId="5" type="noConversion"/>
  </si>
  <si>
    <t>玄虚刀法</t>
    <phoneticPr fontId="5" type="noConversion"/>
  </si>
  <si>
    <t>修罗道任务及扩展</t>
    <phoneticPr fontId="5" type="noConversion"/>
  </si>
  <si>
    <t>合计</t>
    <phoneticPr fontId="5" type="noConversion"/>
  </si>
  <si>
    <t>断阴夺魄，铁掌断魂</t>
    <phoneticPr fontId="5" type="noConversion"/>
  </si>
  <si>
    <t>寒毒入心，掌雪摧骨</t>
    <phoneticPr fontId="5" type="noConversion"/>
  </si>
  <si>
    <t>春云绵绵</t>
    <phoneticPr fontId="5" type="noConversion"/>
  </si>
  <si>
    <t>道出无形，大罗三清</t>
    <phoneticPr fontId="5" type="noConversion"/>
  </si>
  <si>
    <t>解衣延宠命横剑总威名，万国仰宗周衣冠拜冕旒</t>
    <phoneticPr fontId="5" type="noConversion"/>
  </si>
  <si>
    <t>云龙三观，八方藏刀</t>
    <phoneticPr fontId="5" type="noConversion"/>
  </si>
  <si>
    <t>修罗道最终任务奖励（三选一）扩展任务奖励：</t>
    <phoneticPr fontId="3" type="noConversion"/>
  </si>
  <si>
    <t>剑法</t>
    <phoneticPr fontId="5" type="noConversion"/>
  </si>
  <si>
    <t>至阳</t>
    <phoneticPr fontId="5" type="noConversion"/>
  </si>
  <si>
    <t>龙城剑法</t>
    <phoneticPr fontId="5" type="noConversion"/>
  </si>
  <si>
    <t>云走风切，燕城飞雪</t>
    <phoneticPr fontId="5" type="noConversion"/>
  </si>
  <si>
    <t>搏击</t>
    <phoneticPr fontId="5" type="noConversion"/>
  </si>
  <si>
    <t>少阴</t>
    <phoneticPr fontId="5" type="noConversion"/>
  </si>
  <si>
    <t>赤霞掌法</t>
    <phoneticPr fontId="5" type="noConversion"/>
  </si>
  <si>
    <t>单一敌方</t>
    <phoneticPr fontId="5" type="noConversion"/>
  </si>
  <si>
    <t>霞明玉映，霞光满天</t>
    <phoneticPr fontId="5" type="noConversion"/>
  </si>
  <si>
    <t>松针旋舞</t>
    <phoneticPr fontId="5" type="noConversion"/>
  </si>
  <si>
    <t>轻功</t>
    <phoneticPr fontId="5" type="noConversion"/>
  </si>
  <si>
    <t>燕子抄水</t>
    <phoneticPr fontId="5" type="noConversion"/>
  </si>
  <si>
    <t>慕容世家-吐蕃国师</t>
    <phoneticPr fontId="5" type="noConversion"/>
  </si>
  <si>
    <t>慕容世家-藏经阁盗经</t>
    <phoneticPr fontId="5" type="noConversion"/>
  </si>
  <si>
    <t>慕容世家-雁门关大战</t>
    <phoneticPr fontId="5" type="noConversion"/>
  </si>
  <si>
    <t>梯云纵</t>
  </si>
  <si>
    <t>武当-冰火岛</t>
  </si>
  <si>
    <t>登萍渡水</t>
  </si>
  <si>
    <t>击杀水岱</t>
  </si>
  <si>
    <t>刀法≥100</t>
  </si>
  <si>
    <t>君子如松，古意苍然</t>
    <phoneticPr fontId="5" type="noConversion"/>
  </si>
  <si>
    <t>杏花春雨，春云绵绵</t>
    <phoneticPr fontId="5" type="noConversion"/>
  </si>
  <si>
    <t>扇形敌方</t>
    <phoneticPr fontId="5" type="noConversion"/>
  </si>
  <si>
    <t>玄之又玄，道亦非道</t>
    <phoneticPr fontId="5" type="noConversion"/>
  </si>
  <si>
    <t>慕容世家-藏经阁盗经</t>
  </si>
  <si>
    <t>慕容世家-少林寺</t>
  </si>
  <si>
    <t>慕容世家-吐蕃国师</t>
    <phoneticPr fontId="15" type="noConversion"/>
  </si>
  <si>
    <t>慕容世家-雁门关大战</t>
    <phoneticPr fontId="15" type="noConversion"/>
  </si>
  <si>
    <t>燕子抄水(轻功+28)</t>
    <phoneticPr fontId="15" type="noConversion"/>
  </si>
  <si>
    <t>梯云纵(轻功+56)</t>
    <phoneticPr fontId="15" type="noConversion"/>
  </si>
  <si>
    <t>赤霞掌法(4级少阴)</t>
    <phoneticPr fontId="15" type="noConversion"/>
  </si>
  <si>
    <t>龙城剑法(5级至阳)</t>
    <phoneticPr fontId="15" type="noConversion"/>
  </si>
  <si>
    <t>燕国玉玺</t>
    <phoneticPr fontId="15" type="noConversion"/>
  </si>
  <si>
    <t>薄绢</t>
    <phoneticPr fontId="15" type="noConversion"/>
  </si>
  <si>
    <r>
      <t>玄冥掌套(</t>
    </r>
    <r>
      <rPr>
        <sz val="11"/>
        <color theme="1"/>
        <rFont val="宋体"/>
        <family val="3"/>
        <charset val="134"/>
        <scheme val="minor"/>
      </rPr>
      <t>搏击武器)</t>
    </r>
    <phoneticPr fontId="15" type="noConversion"/>
  </si>
  <si>
    <r>
      <t>打狗棒(</t>
    </r>
    <r>
      <rPr>
        <sz val="11"/>
        <color theme="1"/>
        <rFont val="宋体"/>
        <family val="3"/>
        <charset val="134"/>
        <scheme val="minor"/>
      </rPr>
      <t>枪棍武器)</t>
    </r>
    <phoneticPr fontId="15" type="noConversion"/>
  </si>
  <si>
    <r>
      <t>冷月宝刀(刀法武器</t>
    </r>
    <r>
      <rPr>
        <sz val="11"/>
        <color theme="1"/>
        <rFont val="宋体"/>
        <family val="3"/>
        <charset val="134"/>
        <scheme val="minor"/>
      </rPr>
      <t>)</t>
    </r>
    <phoneticPr fontId="15" type="noConversion"/>
  </si>
  <si>
    <r>
      <t>金蛇剑(剑法武器</t>
    </r>
    <r>
      <rPr>
        <sz val="11"/>
        <color theme="1"/>
        <rFont val="宋体"/>
        <family val="3"/>
        <charset val="134"/>
        <scheme val="minor"/>
      </rPr>
      <t>)</t>
    </r>
    <phoneticPr fontId="15" type="noConversion"/>
  </si>
  <si>
    <t>慕容世家</t>
    <phoneticPr fontId="15" type="noConversion"/>
  </si>
  <si>
    <t>吐蕃国师：打败鸠摩智即可</t>
    <phoneticPr fontId="15" type="noConversion"/>
  </si>
  <si>
    <t>雁门关大战：打败萧远山即可</t>
    <phoneticPr fontId="15" type="noConversion"/>
  </si>
  <si>
    <t>少林寺：打败扫地僧即可</t>
    <phoneticPr fontId="15" type="noConversion"/>
  </si>
  <si>
    <t>梯云纵（轻功+56）</t>
    <phoneticPr fontId="15" type="noConversion"/>
  </si>
  <si>
    <t>薄绢（神秘物品）</t>
    <phoneticPr fontId="15" type="noConversion"/>
  </si>
  <si>
    <t>燕子抄水（轻功+28）</t>
    <phoneticPr fontId="15" type="noConversion"/>
  </si>
  <si>
    <t>赤霞掌法（4级少阴）</t>
    <phoneticPr fontId="15" type="noConversion"/>
  </si>
  <si>
    <t>龙城剑法（5级至阳）</t>
    <phoneticPr fontId="15" type="noConversion"/>
  </si>
  <si>
    <t>燕国玉玺（神秘物品）</t>
    <phoneticPr fontId="15" type="noConversion"/>
  </si>
  <si>
    <t>1.武当真武殿和慕容世家共四阶任务，其中第一至第三阶任务难度不大，第四阶任务难度直线上升，</t>
    <phoneticPr fontId="15" type="noConversion"/>
  </si>
  <si>
    <t xml:space="preserve">  尤其是逍遥王最难缠；</t>
    <phoneticPr fontId="15" type="noConversion"/>
  </si>
  <si>
    <t>2.第四阶的任务奖励均为神秘物品，至于该神秘物品的用途目前版本用法未知，估计在后续版本会</t>
    <phoneticPr fontId="15" type="noConversion"/>
  </si>
  <si>
    <r>
      <t xml:space="preserve"> </t>
    </r>
    <r>
      <rPr>
        <sz val="11"/>
        <color theme="1"/>
        <rFont val="宋体"/>
        <family val="3"/>
        <charset val="134"/>
        <scheme val="minor"/>
      </rPr>
      <t xml:space="preserve"> 推出；</t>
    </r>
    <phoneticPr fontId="15" type="noConversion"/>
  </si>
  <si>
    <t>3.慕容世家第四阶任务奖励为“燕国玉玺”，而正气堂最终任务“剿灭慕容世家”任务的三选一奖</t>
    <phoneticPr fontId="15" type="noConversion"/>
  </si>
  <si>
    <t xml:space="preserve">  励品中也有个“燕国玉玺”；</t>
    <phoneticPr fontId="15" type="noConversion"/>
  </si>
  <si>
    <t>4.怀着好奇的心理，另外存了个档，把正气堂最终任务“剿灭慕容世家”的奖励“燕国玉玺”也拿</t>
    <phoneticPr fontId="15" type="noConversion"/>
  </si>
  <si>
    <r>
      <t xml:space="preserve"> </t>
    </r>
    <r>
      <rPr>
        <sz val="11"/>
        <color theme="1"/>
        <rFont val="宋体"/>
        <family val="3"/>
        <charset val="134"/>
        <scheme val="minor"/>
      </rPr>
      <t xml:space="preserve"> 了，但图标不一样，估计用法也不一样，有待揭开……</t>
    </r>
    <phoneticPr fontId="15" type="noConversion"/>
  </si>
  <si>
    <t>慕容博（对话可开启任务）</t>
    <phoneticPr fontId="15" type="noConversion"/>
  </si>
  <si>
    <t>藏经阁盗经：打败三少林寺弟子即可</t>
    <phoneticPr fontId="15" type="noConversion"/>
  </si>
  <si>
    <t>胡家刀法</t>
    <phoneticPr fontId="5" type="noConversion"/>
  </si>
  <si>
    <t>分筋，暗涌內漩</t>
    <phoneticPr fontId="5" type="noConversion"/>
  </si>
  <si>
    <t>蓝熏桂馨，空谷幽兰</t>
    <phoneticPr fontId="5" type="noConversion"/>
  </si>
  <si>
    <t>移形换影，铁门八卦</t>
    <phoneticPr fontId="5" type="noConversion"/>
  </si>
  <si>
    <t>错骨，疾风式，落雨式</t>
    <phoneticPr fontId="5" type="noConversion"/>
  </si>
  <si>
    <t>副掌门陈抟</t>
    <phoneticPr fontId="5" type="noConversion"/>
  </si>
  <si>
    <t>至阴</t>
    <phoneticPr fontId="5" type="noConversion"/>
  </si>
  <si>
    <t>叫花鸡</t>
    <phoneticPr fontId="3" type="noConversion"/>
  </si>
  <si>
    <t>二十四桥明月夜</t>
    <phoneticPr fontId="3" type="noConversion"/>
  </si>
  <si>
    <t>c1</t>
    <phoneticPr fontId="3" type="noConversion"/>
  </si>
  <si>
    <t>k1</t>
    <phoneticPr fontId="3" type="noConversion"/>
  </si>
  <si>
    <t>a1</t>
    <phoneticPr fontId="3" type="noConversion"/>
  </si>
  <si>
    <t>a2</t>
    <phoneticPr fontId="3" type="noConversion"/>
  </si>
  <si>
    <t>b1</t>
    <phoneticPr fontId="3" type="noConversion"/>
  </si>
  <si>
    <t>b2</t>
    <phoneticPr fontId="3" type="noConversion"/>
  </si>
  <si>
    <t>b3</t>
    <phoneticPr fontId="3" type="noConversion"/>
  </si>
  <si>
    <r>
      <rPr>
        <sz val="11"/>
        <color theme="1"/>
        <rFont val="宋体"/>
        <family val="3"/>
        <charset val="134"/>
      </rPr>
      <t>序号</t>
    </r>
    <phoneticPr fontId="3" type="noConversion"/>
  </si>
  <si>
    <r>
      <rPr>
        <sz val="11"/>
        <color theme="1"/>
        <rFont val="宋体"/>
        <family val="3"/>
        <charset val="134"/>
      </rPr>
      <t>丹药名称</t>
    </r>
    <phoneticPr fontId="3" type="noConversion"/>
  </si>
  <si>
    <r>
      <rPr>
        <sz val="11"/>
        <color theme="1"/>
        <rFont val="宋体"/>
        <family val="3"/>
        <charset val="134"/>
      </rPr>
      <t>获取途径及代价</t>
    </r>
    <phoneticPr fontId="3" type="noConversion"/>
  </si>
  <si>
    <r>
      <rPr>
        <sz val="11"/>
        <color theme="1"/>
        <rFont val="宋体"/>
        <family val="3"/>
        <charset val="134"/>
      </rPr>
      <t>食用效果</t>
    </r>
    <phoneticPr fontId="3" type="noConversion"/>
  </si>
  <si>
    <r>
      <rPr>
        <sz val="11"/>
        <color theme="1"/>
        <rFont val="宋体"/>
        <family val="3"/>
        <charset val="134"/>
      </rPr>
      <t>材料需求</t>
    </r>
    <phoneticPr fontId="3" type="noConversion"/>
  </si>
  <si>
    <r>
      <rPr>
        <sz val="11"/>
        <color theme="1"/>
        <rFont val="宋体"/>
        <family val="3"/>
        <charset val="134"/>
      </rPr>
      <t>天香断续膏</t>
    </r>
    <phoneticPr fontId="3" type="noConversion"/>
  </si>
  <si>
    <r>
      <rPr>
        <sz val="11"/>
        <color theme="1"/>
        <rFont val="宋体"/>
        <family val="3"/>
        <charset val="134"/>
      </rPr>
      <t>白云熊胆丸</t>
    </r>
    <phoneticPr fontId="3" type="noConversion"/>
  </si>
  <si>
    <r>
      <rPr>
        <sz val="11"/>
        <color theme="1"/>
        <rFont val="宋体"/>
        <family val="3"/>
        <charset val="134"/>
      </rPr>
      <t>行气散</t>
    </r>
    <phoneticPr fontId="3" type="noConversion"/>
  </si>
  <si>
    <r>
      <t>3</t>
    </r>
    <r>
      <rPr>
        <sz val="11"/>
        <color theme="1"/>
        <rFont val="宋体"/>
        <family val="3"/>
        <charset val="134"/>
      </rPr>
      <t>当归</t>
    </r>
    <phoneticPr fontId="3" type="noConversion"/>
  </si>
  <si>
    <r>
      <rPr>
        <sz val="11"/>
        <color theme="1"/>
        <rFont val="宋体"/>
        <family val="3"/>
        <charset val="134"/>
      </rPr>
      <t>黑玉断续膏</t>
    </r>
    <phoneticPr fontId="3" type="noConversion"/>
  </si>
  <si>
    <r>
      <rPr>
        <sz val="11"/>
        <color theme="1"/>
        <rFont val="宋体"/>
        <family val="3"/>
        <charset val="134"/>
      </rPr>
      <t>九花玉露丸</t>
    </r>
    <phoneticPr fontId="3" type="noConversion"/>
  </si>
  <si>
    <r>
      <rPr>
        <sz val="11"/>
        <color theme="1"/>
        <rFont val="宋体"/>
        <family val="3"/>
        <charset val="134"/>
      </rPr>
      <t>续命八丸</t>
    </r>
    <phoneticPr fontId="3" type="noConversion"/>
  </si>
  <si>
    <r>
      <rPr>
        <sz val="11"/>
        <color theme="1"/>
        <rFont val="宋体"/>
        <family val="3"/>
        <charset val="134"/>
      </rPr>
      <t>金乌融雪丹</t>
    </r>
    <phoneticPr fontId="3" type="noConversion"/>
  </si>
  <si>
    <r>
      <rPr>
        <sz val="11"/>
        <color theme="1"/>
        <rFont val="宋体"/>
        <family val="3"/>
        <charset val="134"/>
      </rPr>
      <t>黛绮丝传</t>
    </r>
    <phoneticPr fontId="3" type="noConversion"/>
  </si>
  <si>
    <r>
      <rPr>
        <sz val="11"/>
        <color theme="1"/>
        <rFont val="宋体"/>
        <family val="3"/>
        <charset val="134"/>
      </rPr>
      <t>玉龙苏合散</t>
    </r>
    <phoneticPr fontId="3" type="noConversion"/>
  </si>
  <si>
    <r>
      <rPr>
        <sz val="11"/>
        <color theme="1"/>
        <rFont val="宋体"/>
        <family val="3"/>
        <charset val="134"/>
      </rPr>
      <t>胡青牛传</t>
    </r>
    <phoneticPr fontId="3" type="noConversion"/>
  </si>
  <si>
    <r>
      <rPr>
        <sz val="11"/>
        <color theme="1"/>
        <rFont val="宋体"/>
        <family val="3"/>
        <charset val="134"/>
      </rPr>
      <t>解毒丸</t>
    </r>
    <phoneticPr fontId="3" type="noConversion"/>
  </si>
  <si>
    <r>
      <rPr>
        <sz val="11"/>
        <color theme="1"/>
        <rFont val="宋体"/>
        <family val="3"/>
        <charset val="134"/>
      </rPr>
      <t>精通神农本草经</t>
    </r>
    <phoneticPr fontId="3" type="noConversion"/>
  </si>
  <si>
    <r>
      <rPr>
        <sz val="11"/>
        <color theme="1"/>
        <rFont val="宋体"/>
        <family val="3"/>
        <charset val="134"/>
      </rPr>
      <t>冰心解毒丹</t>
    </r>
    <phoneticPr fontId="3" type="noConversion"/>
  </si>
  <si>
    <r>
      <rPr>
        <sz val="11"/>
        <color theme="1"/>
        <rFont val="宋体"/>
        <family val="3"/>
        <charset val="134"/>
      </rPr>
      <t>金创药</t>
    </r>
    <phoneticPr fontId="3" type="noConversion"/>
  </si>
  <si>
    <r>
      <rPr>
        <sz val="11"/>
        <color theme="1"/>
        <rFont val="宋体"/>
        <family val="3"/>
        <charset val="134"/>
      </rPr>
      <t>精通子午针灸经</t>
    </r>
    <phoneticPr fontId="3" type="noConversion"/>
  </si>
  <si>
    <r>
      <rPr>
        <sz val="11"/>
        <color theme="1"/>
        <rFont val="宋体"/>
        <family val="3"/>
        <charset val="134"/>
      </rPr>
      <t>通脉散</t>
    </r>
    <phoneticPr fontId="3" type="noConversion"/>
  </si>
  <si>
    <r>
      <rPr>
        <sz val="11"/>
        <color theme="1"/>
        <rFont val="宋体"/>
        <family val="3"/>
        <charset val="134"/>
      </rPr>
      <t>止血生肌丸</t>
    </r>
    <phoneticPr fontId="3" type="noConversion"/>
  </si>
  <si>
    <r>
      <rPr>
        <sz val="11"/>
        <color theme="1"/>
        <rFont val="宋体"/>
        <family val="3"/>
        <charset val="134"/>
      </rPr>
      <t>熊胆丸</t>
    </r>
    <phoneticPr fontId="3" type="noConversion"/>
  </si>
  <si>
    <r>
      <rPr>
        <sz val="11"/>
        <color theme="1"/>
        <rFont val="宋体"/>
        <family val="3"/>
        <charset val="134"/>
      </rPr>
      <t>桃花岛厨房</t>
    </r>
    <phoneticPr fontId="3" type="noConversion"/>
  </si>
  <si>
    <r>
      <rPr>
        <sz val="11"/>
        <color theme="1"/>
        <rFont val="宋体"/>
        <family val="3"/>
        <charset val="134"/>
      </rPr>
      <t>金丹</t>
    </r>
    <phoneticPr fontId="3" type="noConversion"/>
  </si>
  <si>
    <r>
      <rPr>
        <sz val="11"/>
        <color theme="1"/>
        <rFont val="宋体"/>
        <family val="3"/>
        <charset val="134"/>
      </rPr>
      <t>寒潭炼丹房</t>
    </r>
    <phoneticPr fontId="3" type="noConversion"/>
  </si>
  <si>
    <r>
      <rPr>
        <sz val="11"/>
        <color theme="1"/>
        <rFont val="宋体"/>
        <family val="3"/>
        <charset val="134"/>
      </rPr>
      <t>完成神农帮化解恩怨任务</t>
    </r>
    <phoneticPr fontId="3" type="noConversion"/>
  </si>
  <si>
    <r>
      <t>2</t>
    </r>
    <r>
      <rPr>
        <sz val="11"/>
        <color theme="1"/>
        <rFont val="宋体"/>
        <family val="3"/>
        <charset val="134"/>
      </rPr>
      <t>级药店，</t>
    </r>
    <r>
      <rPr>
        <sz val="11"/>
        <color theme="1"/>
        <rFont val="Arial"/>
        <family val="2"/>
      </rPr>
      <t>3</t>
    </r>
    <r>
      <rPr>
        <sz val="11"/>
        <color theme="1"/>
        <rFont val="宋体"/>
        <family val="3"/>
        <charset val="134"/>
      </rPr>
      <t>银票</t>
    </r>
    <phoneticPr fontId="3" type="noConversion"/>
  </si>
  <si>
    <r>
      <rPr>
        <sz val="11"/>
        <color theme="1"/>
        <rFont val="宋体"/>
        <family val="3"/>
        <charset val="134"/>
      </rPr>
      <t>气血</t>
    </r>
    <r>
      <rPr>
        <sz val="11"/>
        <color theme="1"/>
        <rFont val="Arial"/>
        <family val="2"/>
      </rPr>
      <t>+3000</t>
    </r>
    <phoneticPr fontId="3" type="noConversion"/>
  </si>
  <si>
    <r>
      <t>2</t>
    </r>
    <r>
      <rPr>
        <sz val="11"/>
        <color theme="1"/>
        <rFont val="宋体"/>
        <family val="3"/>
        <charset val="134"/>
      </rPr>
      <t>满天星</t>
    </r>
    <r>
      <rPr>
        <sz val="11"/>
        <color theme="1"/>
        <rFont val="Arial"/>
        <family val="2"/>
      </rPr>
      <t>+2</t>
    </r>
    <r>
      <rPr>
        <sz val="11"/>
        <color theme="1"/>
        <rFont val="宋体"/>
        <family val="3"/>
        <charset val="134"/>
      </rPr>
      <t>当归</t>
    </r>
    <phoneticPr fontId="3" type="noConversion"/>
  </si>
  <si>
    <r>
      <rPr>
        <sz val="11"/>
        <color theme="1"/>
        <rFont val="宋体"/>
        <family val="3"/>
        <charset val="134"/>
      </rPr>
      <t>内力</t>
    </r>
    <r>
      <rPr>
        <sz val="11"/>
        <color theme="1"/>
        <rFont val="Arial"/>
        <family val="2"/>
      </rPr>
      <t>+1000</t>
    </r>
    <phoneticPr fontId="3" type="noConversion"/>
  </si>
  <si>
    <r>
      <t>2</t>
    </r>
    <r>
      <rPr>
        <sz val="11"/>
        <color theme="1"/>
        <rFont val="宋体"/>
        <family val="3"/>
        <charset val="134"/>
      </rPr>
      <t>满天星</t>
    </r>
    <r>
      <rPr>
        <sz val="11"/>
        <color theme="1"/>
        <rFont val="Arial"/>
        <family val="2"/>
      </rPr>
      <t>+2</t>
    </r>
    <r>
      <rPr>
        <sz val="11"/>
        <color theme="1"/>
        <rFont val="宋体"/>
        <family val="3"/>
        <charset val="134"/>
      </rPr>
      <t>当归</t>
    </r>
  </si>
  <si>
    <r>
      <rPr>
        <sz val="11"/>
        <color theme="1"/>
        <rFont val="宋体"/>
        <family val="3"/>
        <charset val="134"/>
      </rPr>
      <t>内力上限</t>
    </r>
    <r>
      <rPr>
        <sz val="11"/>
        <color theme="1"/>
        <rFont val="Arial"/>
        <family val="2"/>
      </rPr>
      <t>+150</t>
    </r>
    <phoneticPr fontId="3" type="noConversion"/>
  </si>
  <si>
    <r>
      <t>3</t>
    </r>
    <r>
      <rPr>
        <sz val="11"/>
        <color theme="1"/>
        <rFont val="宋体"/>
        <family val="3"/>
        <charset val="134"/>
      </rPr>
      <t>级药店，</t>
    </r>
    <r>
      <rPr>
        <sz val="11"/>
        <color theme="1"/>
        <rFont val="Arial"/>
        <family val="2"/>
      </rPr>
      <t>6</t>
    </r>
    <r>
      <rPr>
        <sz val="11"/>
        <color theme="1"/>
        <rFont val="宋体"/>
        <family val="3"/>
        <charset val="134"/>
      </rPr>
      <t>银票</t>
    </r>
    <phoneticPr fontId="3" type="noConversion"/>
  </si>
  <si>
    <r>
      <rPr>
        <sz val="11"/>
        <color theme="1"/>
        <rFont val="宋体"/>
        <family val="3"/>
        <charset val="134"/>
      </rPr>
      <t>气血</t>
    </r>
    <r>
      <rPr>
        <sz val="11"/>
        <color theme="1"/>
        <rFont val="Arial"/>
        <family val="2"/>
      </rPr>
      <t>+6000</t>
    </r>
    <phoneticPr fontId="3" type="noConversion"/>
  </si>
  <si>
    <r>
      <t>1</t>
    </r>
    <r>
      <rPr>
        <sz val="11"/>
        <color theme="1"/>
        <rFont val="宋体"/>
        <family val="3"/>
        <charset val="134"/>
      </rPr>
      <t>金坷垃米</t>
    </r>
    <r>
      <rPr>
        <sz val="11"/>
        <color theme="1"/>
        <rFont val="Arial"/>
        <family val="2"/>
      </rPr>
      <t>+2</t>
    </r>
    <r>
      <rPr>
        <sz val="11"/>
        <color theme="1"/>
        <rFont val="宋体"/>
        <family val="3"/>
        <charset val="134"/>
      </rPr>
      <t>肉灵芝</t>
    </r>
    <phoneticPr fontId="3" type="noConversion"/>
  </si>
  <si>
    <r>
      <rPr>
        <sz val="11"/>
        <color theme="1"/>
        <rFont val="宋体"/>
        <family val="3"/>
        <charset val="134"/>
      </rPr>
      <t>内力</t>
    </r>
    <r>
      <rPr>
        <sz val="11"/>
        <color theme="1"/>
        <rFont val="Arial"/>
        <family val="2"/>
      </rPr>
      <t>+2000</t>
    </r>
    <phoneticPr fontId="3" type="noConversion"/>
  </si>
  <si>
    <r>
      <rPr>
        <sz val="11"/>
        <color theme="1"/>
        <rFont val="宋体"/>
        <family val="3"/>
        <charset val="134"/>
      </rPr>
      <t>气血</t>
    </r>
    <r>
      <rPr>
        <sz val="11"/>
        <color theme="1"/>
        <rFont val="Arial"/>
        <family val="2"/>
      </rPr>
      <t>+3000</t>
    </r>
    <r>
      <rPr>
        <sz val="11"/>
        <color theme="1"/>
        <rFont val="宋体"/>
        <family val="3"/>
        <charset val="134"/>
      </rPr>
      <t>，内力</t>
    </r>
    <r>
      <rPr>
        <sz val="11"/>
        <color theme="1"/>
        <rFont val="Arial"/>
        <family val="2"/>
      </rPr>
      <t>+1000</t>
    </r>
    <phoneticPr fontId="3" type="noConversion"/>
  </si>
  <si>
    <r>
      <t>1</t>
    </r>
    <r>
      <rPr>
        <sz val="11"/>
        <color theme="1"/>
        <rFont val="宋体"/>
        <family val="3"/>
        <charset val="134"/>
      </rPr>
      <t>黄花梨</t>
    </r>
    <r>
      <rPr>
        <sz val="11"/>
        <color theme="1"/>
        <rFont val="Arial"/>
        <family val="2"/>
      </rPr>
      <t>+2</t>
    </r>
    <r>
      <rPr>
        <sz val="11"/>
        <color theme="1"/>
        <rFont val="宋体"/>
        <family val="3"/>
        <charset val="134"/>
      </rPr>
      <t>肉灵芝</t>
    </r>
    <phoneticPr fontId="3" type="noConversion"/>
  </si>
  <si>
    <r>
      <rPr>
        <sz val="11"/>
        <color theme="1"/>
        <rFont val="宋体"/>
        <family val="3"/>
        <charset val="134"/>
      </rPr>
      <t>气血</t>
    </r>
    <r>
      <rPr>
        <sz val="11"/>
        <color theme="1"/>
        <rFont val="Arial"/>
        <family val="2"/>
      </rPr>
      <t>+3000</t>
    </r>
    <r>
      <rPr>
        <sz val="11"/>
        <color theme="1"/>
        <rFont val="宋体"/>
        <family val="3"/>
        <charset val="134"/>
      </rPr>
      <t>，冰封</t>
    </r>
    <r>
      <rPr>
        <sz val="11"/>
        <color theme="1"/>
        <rFont val="Arial"/>
        <family val="2"/>
      </rPr>
      <t>-50</t>
    </r>
    <phoneticPr fontId="3" type="noConversion"/>
  </si>
  <si>
    <r>
      <t>2</t>
    </r>
    <r>
      <rPr>
        <sz val="11"/>
        <color theme="1"/>
        <rFont val="宋体"/>
        <family val="3"/>
        <charset val="134"/>
      </rPr>
      <t>山羊血</t>
    </r>
    <r>
      <rPr>
        <sz val="11"/>
        <color theme="1"/>
        <rFont val="Arial"/>
        <family val="2"/>
      </rPr>
      <t>+5</t>
    </r>
    <r>
      <rPr>
        <sz val="11"/>
        <color theme="1"/>
        <rFont val="宋体"/>
        <family val="3"/>
        <charset val="134"/>
      </rPr>
      <t>黄连</t>
    </r>
    <r>
      <rPr>
        <sz val="11"/>
        <color theme="1"/>
        <rFont val="Arial"/>
        <family val="2"/>
      </rPr>
      <t>+2</t>
    </r>
    <r>
      <rPr>
        <sz val="11"/>
        <color theme="1"/>
        <rFont val="宋体"/>
        <family val="3"/>
        <charset val="134"/>
      </rPr>
      <t>当归</t>
    </r>
    <phoneticPr fontId="3" type="noConversion"/>
  </si>
  <si>
    <r>
      <rPr>
        <sz val="11"/>
        <color theme="1"/>
        <rFont val="宋体"/>
        <family val="3"/>
        <charset val="134"/>
      </rPr>
      <t>内力上限</t>
    </r>
    <r>
      <rPr>
        <sz val="11"/>
        <color theme="1"/>
        <rFont val="Arial"/>
        <family val="2"/>
      </rPr>
      <t>+100</t>
    </r>
    <phoneticPr fontId="3" type="noConversion"/>
  </si>
  <si>
    <r>
      <t>1</t>
    </r>
    <r>
      <rPr>
        <sz val="11"/>
        <color theme="1"/>
        <rFont val="宋体"/>
        <family val="3"/>
        <charset val="134"/>
      </rPr>
      <t>满天星</t>
    </r>
    <r>
      <rPr>
        <sz val="11"/>
        <color theme="1"/>
        <rFont val="Arial"/>
        <family val="2"/>
      </rPr>
      <t>+1</t>
    </r>
    <r>
      <rPr>
        <sz val="11"/>
        <color theme="1"/>
        <rFont val="宋体"/>
        <family val="3"/>
        <charset val="134"/>
      </rPr>
      <t>赤芍</t>
    </r>
    <r>
      <rPr>
        <sz val="11"/>
        <color theme="1"/>
        <rFont val="Arial"/>
        <family val="2"/>
      </rPr>
      <t>+1</t>
    </r>
    <r>
      <rPr>
        <sz val="11"/>
        <color theme="1"/>
        <rFont val="宋体"/>
        <family val="3"/>
        <charset val="134"/>
      </rPr>
      <t>玉蔘</t>
    </r>
    <phoneticPr fontId="3" type="noConversion"/>
  </si>
  <si>
    <r>
      <rPr>
        <sz val="11"/>
        <color theme="1"/>
        <rFont val="宋体"/>
        <family val="3"/>
        <charset val="134"/>
      </rPr>
      <t>气血</t>
    </r>
    <r>
      <rPr>
        <sz val="11"/>
        <color theme="1"/>
        <rFont val="Arial"/>
        <family val="2"/>
      </rPr>
      <t>+500</t>
    </r>
    <r>
      <rPr>
        <sz val="11"/>
        <color theme="1"/>
        <rFont val="宋体"/>
        <family val="3"/>
        <charset val="134"/>
      </rPr>
      <t>，中毒</t>
    </r>
    <r>
      <rPr>
        <sz val="11"/>
        <color theme="1"/>
        <rFont val="Arial"/>
        <family val="2"/>
      </rPr>
      <t>-50</t>
    </r>
    <phoneticPr fontId="3" type="noConversion"/>
  </si>
  <si>
    <r>
      <t>3</t>
    </r>
    <r>
      <rPr>
        <sz val="11"/>
        <color theme="1"/>
        <rFont val="宋体"/>
        <family val="3"/>
        <charset val="134"/>
      </rPr>
      <t>黄连</t>
    </r>
    <r>
      <rPr>
        <sz val="11"/>
        <color theme="1"/>
        <rFont val="Arial"/>
        <family val="2"/>
      </rPr>
      <t>+1</t>
    </r>
    <r>
      <rPr>
        <sz val="11"/>
        <color theme="1"/>
        <rFont val="宋体"/>
        <family val="3"/>
        <charset val="134"/>
      </rPr>
      <t>赤芍</t>
    </r>
    <phoneticPr fontId="3" type="noConversion"/>
  </si>
  <si>
    <r>
      <rPr>
        <sz val="11"/>
        <color theme="1"/>
        <rFont val="宋体"/>
        <family val="3"/>
        <charset val="134"/>
      </rPr>
      <t>内力</t>
    </r>
    <r>
      <rPr>
        <sz val="11"/>
        <color theme="1"/>
        <rFont val="Arial"/>
        <family val="2"/>
      </rPr>
      <t>+1000</t>
    </r>
    <r>
      <rPr>
        <sz val="11"/>
        <color theme="1"/>
        <rFont val="宋体"/>
        <family val="3"/>
        <charset val="134"/>
      </rPr>
      <t>，中毒</t>
    </r>
    <r>
      <rPr>
        <sz val="11"/>
        <color theme="1"/>
        <rFont val="Arial"/>
        <family val="2"/>
      </rPr>
      <t>-100</t>
    </r>
    <phoneticPr fontId="3" type="noConversion"/>
  </si>
  <si>
    <r>
      <t>6</t>
    </r>
    <r>
      <rPr>
        <sz val="11"/>
        <color theme="1"/>
        <rFont val="宋体"/>
        <family val="3"/>
        <charset val="134"/>
      </rPr>
      <t>黄连</t>
    </r>
    <r>
      <rPr>
        <sz val="11"/>
        <color theme="1"/>
        <rFont val="Arial"/>
        <family val="2"/>
      </rPr>
      <t>+2</t>
    </r>
    <r>
      <rPr>
        <sz val="11"/>
        <color theme="1"/>
        <rFont val="宋体"/>
        <family val="3"/>
        <charset val="134"/>
      </rPr>
      <t>山羊血</t>
    </r>
    <r>
      <rPr>
        <sz val="11"/>
        <color theme="1"/>
        <rFont val="Arial"/>
        <family val="2"/>
      </rPr>
      <t>+3</t>
    </r>
    <r>
      <rPr>
        <sz val="11"/>
        <color theme="1"/>
        <rFont val="宋体"/>
        <family val="3"/>
        <charset val="134"/>
      </rPr>
      <t>赤芍</t>
    </r>
    <r>
      <rPr>
        <sz val="11"/>
        <color theme="1"/>
        <rFont val="Arial"/>
        <family val="2"/>
      </rPr>
      <t>+1</t>
    </r>
    <r>
      <rPr>
        <sz val="11"/>
        <color theme="1"/>
        <rFont val="宋体"/>
        <family val="3"/>
        <charset val="134"/>
      </rPr>
      <t>川芎</t>
    </r>
    <phoneticPr fontId="3" type="noConversion"/>
  </si>
  <si>
    <r>
      <rPr>
        <sz val="11"/>
        <color theme="1"/>
        <rFont val="宋体"/>
        <family val="3"/>
        <charset val="134"/>
      </rPr>
      <t>气血</t>
    </r>
    <r>
      <rPr>
        <sz val="11"/>
        <color theme="1"/>
        <rFont val="Arial"/>
        <family val="2"/>
      </rPr>
      <t>+500</t>
    </r>
    <r>
      <rPr>
        <sz val="11"/>
        <color theme="1"/>
        <rFont val="宋体"/>
        <family val="3"/>
        <charset val="134"/>
      </rPr>
      <t>，外伤</t>
    </r>
    <r>
      <rPr>
        <sz val="11"/>
        <color theme="1"/>
        <rFont val="Arial"/>
        <family val="2"/>
      </rPr>
      <t>-50</t>
    </r>
    <phoneticPr fontId="3" type="noConversion"/>
  </si>
  <si>
    <r>
      <t>3</t>
    </r>
    <r>
      <rPr>
        <sz val="11"/>
        <color theme="1"/>
        <rFont val="宋体"/>
        <family val="3"/>
        <charset val="134"/>
      </rPr>
      <t>三七</t>
    </r>
    <r>
      <rPr>
        <sz val="11"/>
        <color theme="1"/>
        <rFont val="Arial"/>
        <family val="2"/>
      </rPr>
      <t>+1</t>
    </r>
    <r>
      <rPr>
        <sz val="11"/>
        <color theme="1"/>
        <rFont val="宋体"/>
        <family val="3"/>
        <charset val="134"/>
      </rPr>
      <t>赤芍</t>
    </r>
    <phoneticPr fontId="3" type="noConversion"/>
  </si>
  <si>
    <r>
      <rPr>
        <sz val="11"/>
        <color theme="1"/>
        <rFont val="宋体"/>
        <family val="3"/>
        <charset val="134"/>
      </rPr>
      <t>内力</t>
    </r>
    <r>
      <rPr>
        <sz val="11"/>
        <color theme="1"/>
        <rFont val="Arial"/>
        <family val="2"/>
      </rPr>
      <t>+500</t>
    </r>
    <r>
      <rPr>
        <sz val="11"/>
        <color theme="1"/>
        <rFont val="宋体"/>
        <family val="3"/>
        <charset val="134"/>
      </rPr>
      <t>，内伤</t>
    </r>
    <r>
      <rPr>
        <sz val="11"/>
        <color theme="1"/>
        <rFont val="Arial"/>
        <family val="2"/>
      </rPr>
      <t>-50</t>
    </r>
    <phoneticPr fontId="3" type="noConversion"/>
  </si>
  <si>
    <r>
      <t>3</t>
    </r>
    <r>
      <rPr>
        <sz val="11"/>
        <color theme="1"/>
        <rFont val="宋体"/>
        <family val="3"/>
        <charset val="134"/>
      </rPr>
      <t>川芎</t>
    </r>
    <r>
      <rPr>
        <sz val="11"/>
        <color theme="1"/>
        <rFont val="Arial"/>
        <family val="2"/>
      </rPr>
      <t>+1</t>
    </r>
    <r>
      <rPr>
        <sz val="11"/>
        <color theme="1"/>
        <rFont val="宋体"/>
        <family val="3"/>
        <charset val="134"/>
      </rPr>
      <t>赤芍</t>
    </r>
    <phoneticPr fontId="3" type="noConversion"/>
  </si>
  <si>
    <r>
      <rPr>
        <sz val="11"/>
        <color theme="1"/>
        <rFont val="宋体"/>
        <family val="3"/>
        <charset val="134"/>
      </rPr>
      <t>气血</t>
    </r>
    <r>
      <rPr>
        <sz val="11"/>
        <color theme="1"/>
        <rFont val="Arial"/>
        <family val="2"/>
      </rPr>
      <t>+1000</t>
    </r>
    <r>
      <rPr>
        <sz val="11"/>
        <color theme="1"/>
        <rFont val="宋体"/>
        <family val="3"/>
        <charset val="134"/>
      </rPr>
      <t>，外伤</t>
    </r>
    <r>
      <rPr>
        <sz val="11"/>
        <color theme="1"/>
        <rFont val="Arial"/>
        <family val="2"/>
      </rPr>
      <t>-100</t>
    </r>
    <phoneticPr fontId="3" type="noConversion"/>
  </si>
  <si>
    <r>
      <t>6</t>
    </r>
    <r>
      <rPr>
        <sz val="11"/>
        <color theme="1"/>
        <rFont val="宋体"/>
        <family val="3"/>
        <charset val="134"/>
      </rPr>
      <t>三七</t>
    </r>
    <r>
      <rPr>
        <sz val="11"/>
        <color theme="1"/>
        <rFont val="Arial"/>
        <family val="2"/>
      </rPr>
      <t>+2</t>
    </r>
    <r>
      <rPr>
        <sz val="11"/>
        <color theme="1"/>
        <rFont val="宋体"/>
        <family val="3"/>
        <charset val="134"/>
      </rPr>
      <t>野猪黄</t>
    </r>
    <r>
      <rPr>
        <sz val="11"/>
        <color theme="1"/>
        <rFont val="Arial"/>
        <family val="2"/>
      </rPr>
      <t>+3</t>
    </r>
    <r>
      <rPr>
        <sz val="11"/>
        <color theme="1"/>
        <rFont val="宋体"/>
        <family val="3"/>
        <charset val="134"/>
      </rPr>
      <t>赤芍</t>
    </r>
    <r>
      <rPr>
        <sz val="11"/>
        <color theme="1"/>
        <rFont val="Arial"/>
        <family val="2"/>
      </rPr>
      <t>+1</t>
    </r>
    <r>
      <rPr>
        <sz val="11"/>
        <color theme="1"/>
        <rFont val="宋体"/>
        <family val="3"/>
        <charset val="134"/>
      </rPr>
      <t>断续</t>
    </r>
    <phoneticPr fontId="3" type="noConversion"/>
  </si>
  <si>
    <r>
      <rPr>
        <sz val="11"/>
        <color theme="1"/>
        <rFont val="宋体"/>
        <family val="3"/>
        <charset val="134"/>
      </rPr>
      <t>内力</t>
    </r>
    <r>
      <rPr>
        <sz val="11"/>
        <color theme="1"/>
        <rFont val="Arial"/>
        <family val="2"/>
      </rPr>
      <t>+1000</t>
    </r>
    <r>
      <rPr>
        <sz val="11"/>
        <color theme="1"/>
        <rFont val="宋体"/>
        <family val="3"/>
        <charset val="134"/>
      </rPr>
      <t>，内伤</t>
    </r>
    <r>
      <rPr>
        <sz val="11"/>
        <color theme="1"/>
        <rFont val="Arial"/>
        <family val="2"/>
      </rPr>
      <t>-100</t>
    </r>
    <phoneticPr fontId="3" type="noConversion"/>
  </si>
  <si>
    <r>
      <t>6</t>
    </r>
    <r>
      <rPr>
        <sz val="11"/>
        <color theme="1"/>
        <rFont val="宋体"/>
        <family val="3"/>
        <charset val="134"/>
      </rPr>
      <t>川芎</t>
    </r>
    <r>
      <rPr>
        <sz val="11"/>
        <color theme="1"/>
        <rFont val="Arial"/>
        <family val="2"/>
      </rPr>
      <t>+1</t>
    </r>
    <r>
      <rPr>
        <sz val="11"/>
        <color theme="1"/>
        <rFont val="宋体"/>
        <family val="3"/>
        <charset val="134"/>
      </rPr>
      <t>熊胆</t>
    </r>
    <r>
      <rPr>
        <sz val="11"/>
        <color theme="1"/>
        <rFont val="Arial"/>
        <family val="2"/>
      </rPr>
      <t>+3</t>
    </r>
    <r>
      <rPr>
        <sz val="11"/>
        <color theme="1"/>
        <rFont val="宋体"/>
        <family val="3"/>
        <charset val="134"/>
      </rPr>
      <t>赤芍</t>
    </r>
    <r>
      <rPr>
        <sz val="11"/>
        <color theme="1"/>
        <rFont val="Arial"/>
        <family val="2"/>
      </rPr>
      <t>+1</t>
    </r>
    <r>
      <rPr>
        <sz val="11"/>
        <color theme="1"/>
        <rFont val="宋体"/>
        <family val="3"/>
        <charset val="134"/>
      </rPr>
      <t>茯苓</t>
    </r>
    <phoneticPr fontId="3" type="noConversion"/>
  </si>
  <si>
    <r>
      <rPr>
        <sz val="11"/>
        <color theme="1"/>
        <rFont val="宋体"/>
        <family val="3"/>
        <charset val="134"/>
      </rPr>
      <t>华山炼丹坊，</t>
    </r>
    <r>
      <rPr>
        <sz val="11"/>
        <color theme="1"/>
        <rFont val="Arial"/>
        <family val="2"/>
      </rPr>
      <t>10</t>
    </r>
    <r>
      <rPr>
        <sz val="11"/>
        <color theme="1"/>
        <rFont val="宋体"/>
        <family val="3"/>
        <charset val="134"/>
      </rPr>
      <t>银票</t>
    </r>
    <phoneticPr fontId="3" type="noConversion"/>
  </si>
  <si>
    <r>
      <rPr>
        <sz val="11"/>
        <color theme="1"/>
        <rFont val="宋体"/>
        <family val="3"/>
        <charset val="134"/>
      </rPr>
      <t>资质</t>
    </r>
    <r>
      <rPr>
        <sz val="11"/>
        <color theme="1"/>
        <rFont val="Arial"/>
        <family val="2"/>
      </rPr>
      <t>+5</t>
    </r>
    <phoneticPr fontId="3" type="noConversion"/>
  </si>
  <si>
    <r>
      <t>1</t>
    </r>
    <r>
      <rPr>
        <sz val="11"/>
        <color theme="1"/>
        <rFont val="宋体"/>
        <family val="3"/>
        <charset val="134"/>
      </rPr>
      <t>道学感悟</t>
    </r>
    <r>
      <rPr>
        <sz val="11"/>
        <color theme="1"/>
        <rFont val="Arial"/>
        <family val="2"/>
      </rPr>
      <t>+3</t>
    </r>
    <r>
      <rPr>
        <sz val="11"/>
        <color theme="1"/>
        <rFont val="宋体"/>
        <family val="3"/>
        <charset val="134"/>
      </rPr>
      <t>珍珠米</t>
    </r>
    <phoneticPr fontId="3" type="noConversion"/>
  </si>
  <si>
    <r>
      <rPr>
        <sz val="11"/>
        <color theme="1"/>
        <rFont val="宋体"/>
        <family val="3"/>
        <charset val="134"/>
      </rPr>
      <t>内力上限</t>
    </r>
    <r>
      <rPr>
        <sz val="11"/>
        <color theme="1"/>
        <rFont val="Arial"/>
        <family val="2"/>
      </rPr>
      <t>+300</t>
    </r>
    <phoneticPr fontId="3" type="noConversion"/>
  </si>
  <si>
    <r>
      <t>1</t>
    </r>
    <r>
      <rPr>
        <sz val="11"/>
        <color theme="1"/>
        <rFont val="宋体"/>
        <family val="3"/>
        <charset val="134"/>
      </rPr>
      <t>道学感悟</t>
    </r>
    <r>
      <rPr>
        <sz val="11"/>
        <color theme="1"/>
        <rFont val="Arial"/>
        <family val="2"/>
      </rPr>
      <t>+3</t>
    </r>
    <r>
      <rPr>
        <sz val="11"/>
        <color theme="1"/>
        <rFont val="宋体"/>
        <family val="3"/>
        <charset val="134"/>
      </rPr>
      <t>当归</t>
    </r>
    <phoneticPr fontId="3" type="noConversion"/>
  </si>
  <si>
    <r>
      <rPr>
        <sz val="11"/>
        <color theme="1"/>
        <rFont val="宋体"/>
        <family val="3"/>
        <charset val="134"/>
      </rPr>
      <t>气血上限</t>
    </r>
    <r>
      <rPr>
        <sz val="11"/>
        <color theme="1"/>
        <rFont val="Arial"/>
        <family val="2"/>
      </rPr>
      <t>+50</t>
    </r>
    <phoneticPr fontId="3" type="noConversion"/>
  </si>
  <si>
    <r>
      <t>1</t>
    </r>
    <r>
      <rPr>
        <sz val="11"/>
        <color theme="1"/>
        <rFont val="宋体"/>
        <family val="3"/>
        <charset val="134"/>
      </rPr>
      <t>雉鸡肉</t>
    </r>
    <r>
      <rPr>
        <sz val="11"/>
        <color theme="1"/>
        <rFont val="Arial"/>
        <family val="2"/>
      </rPr>
      <t>+2</t>
    </r>
    <r>
      <rPr>
        <sz val="11"/>
        <color theme="1"/>
        <rFont val="宋体"/>
        <family val="3"/>
        <charset val="134"/>
      </rPr>
      <t>珍珠米</t>
    </r>
    <phoneticPr fontId="3" type="noConversion"/>
  </si>
  <si>
    <r>
      <rPr>
        <sz val="11"/>
        <color theme="1"/>
        <rFont val="宋体"/>
        <family val="3"/>
        <charset val="134"/>
      </rPr>
      <t>内力上限</t>
    </r>
    <r>
      <rPr>
        <sz val="11"/>
        <color theme="1"/>
        <rFont val="Arial"/>
        <family val="2"/>
      </rPr>
      <t>+200</t>
    </r>
    <phoneticPr fontId="3" type="noConversion"/>
  </si>
  <si>
    <r>
      <t>1</t>
    </r>
    <r>
      <rPr>
        <sz val="11"/>
        <color theme="1"/>
        <rFont val="宋体"/>
        <family val="3"/>
        <charset val="134"/>
      </rPr>
      <t>珍珠米</t>
    </r>
    <r>
      <rPr>
        <sz val="11"/>
        <color theme="1"/>
        <rFont val="Arial"/>
        <family val="2"/>
      </rPr>
      <t>+2</t>
    </r>
    <r>
      <rPr>
        <sz val="11"/>
        <color theme="1"/>
        <rFont val="宋体"/>
        <family val="3"/>
        <charset val="134"/>
      </rPr>
      <t>当归</t>
    </r>
    <phoneticPr fontId="3" type="noConversion"/>
  </si>
  <si>
    <r>
      <rPr>
        <sz val="11"/>
        <color theme="1"/>
        <rFont val="宋体"/>
        <family val="3"/>
        <charset val="134"/>
      </rPr>
      <t>气血上限</t>
    </r>
    <r>
      <rPr>
        <sz val="11"/>
        <color theme="1"/>
        <rFont val="Arial"/>
        <family val="2"/>
      </rPr>
      <t>+30</t>
    </r>
    <r>
      <rPr>
        <sz val="11"/>
        <color theme="1"/>
        <rFont val="宋体"/>
        <family val="3"/>
        <charset val="134"/>
      </rPr>
      <t>，内力上限</t>
    </r>
    <r>
      <rPr>
        <sz val="11"/>
        <color theme="1"/>
        <rFont val="Arial"/>
        <family val="2"/>
      </rPr>
      <t>+100</t>
    </r>
    <phoneticPr fontId="3" type="noConversion"/>
  </si>
  <si>
    <r>
      <t>1</t>
    </r>
    <r>
      <rPr>
        <sz val="11"/>
        <color theme="1"/>
        <rFont val="宋体"/>
        <family val="3"/>
        <charset val="134"/>
      </rPr>
      <t>当归</t>
    </r>
    <r>
      <rPr>
        <sz val="11"/>
        <color theme="1"/>
        <rFont val="Arial"/>
        <family val="2"/>
      </rPr>
      <t>+1</t>
    </r>
    <r>
      <rPr>
        <sz val="11"/>
        <color theme="1"/>
        <rFont val="宋体"/>
        <family val="3"/>
        <charset val="134"/>
      </rPr>
      <t>金坷垃米</t>
    </r>
    <phoneticPr fontId="3" type="noConversion"/>
  </si>
  <si>
    <r>
      <t>1</t>
    </r>
    <r>
      <rPr>
        <sz val="11"/>
        <color theme="1"/>
        <rFont val="宋体"/>
        <family val="3"/>
        <charset val="134"/>
      </rPr>
      <t>武学感悟</t>
    </r>
    <r>
      <rPr>
        <sz val="11"/>
        <color theme="1"/>
        <rFont val="Arial"/>
        <family val="2"/>
      </rPr>
      <t>+20</t>
    </r>
    <r>
      <rPr>
        <sz val="11"/>
        <color theme="1"/>
        <rFont val="宋体"/>
        <family val="3"/>
        <charset val="134"/>
      </rPr>
      <t>金石</t>
    </r>
    <phoneticPr fontId="3" type="noConversion"/>
  </si>
  <si>
    <r>
      <rPr>
        <sz val="11"/>
        <color theme="1"/>
        <rFont val="宋体"/>
        <family val="3"/>
        <charset val="134"/>
      </rPr>
      <t>气血</t>
    </r>
    <r>
      <rPr>
        <sz val="11"/>
        <color theme="1"/>
        <rFont val="Arial"/>
        <family val="2"/>
      </rPr>
      <t>+5000</t>
    </r>
    <r>
      <rPr>
        <sz val="11"/>
        <color theme="1"/>
        <rFont val="宋体"/>
        <family val="3"/>
        <charset val="134"/>
      </rPr>
      <t>，中毒</t>
    </r>
    <r>
      <rPr>
        <sz val="11"/>
        <color theme="1"/>
        <rFont val="Arial"/>
        <family val="2"/>
      </rPr>
      <t>-100</t>
    </r>
    <phoneticPr fontId="3" type="noConversion"/>
  </si>
  <si>
    <r>
      <t>2</t>
    </r>
    <r>
      <rPr>
        <sz val="11"/>
        <color theme="1"/>
        <rFont val="宋体"/>
        <family val="3"/>
        <charset val="134"/>
      </rPr>
      <t>金坷垃米</t>
    </r>
    <r>
      <rPr>
        <sz val="11"/>
        <color theme="1"/>
        <rFont val="Arial"/>
        <family val="2"/>
      </rPr>
      <t>+2</t>
    </r>
    <r>
      <rPr>
        <sz val="11"/>
        <color theme="1"/>
        <rFont val="宋体"/>
        <family val="3"/>
        <charset val="134"/>
      </rPr>
      <t>肉灵芝</t>
    </r>
    <phoneticPr fontId="3" type="noConversion"/>
  </si>
  <si>
    <t>角色自带，无秘籍</t>
    <phoneticPr fontId="5" type="noConversion"/>
  </si>
  <si>
    <t>开局剧情获得</t>
    <phoneticPr fontId="5" type="noConversion"/>
  </si>
  <si>
    <t>开局剧情获得</t>
    <phoneticPr fontId="5" type="noConversion"/>
  </si>
  <si>
    <t>力荡太华：运行尧白功时，以华山剑法反击时，伤害增加40%</t>
    <phoneticPr fontId="5" type="noConversion"/>
  </si>
  <si>
    <t>平湖落雁：运行尧白功时，每回合增加反击5点</t>
    <phoneticPr fontId="5" type="noConversion"/>
  </si>
  <si>
    <t>初开混沌：每回合尚未移动前出招，伤害增加</t>
    <phoneticPr fontId="5" type="noConversion"/>
  </si>
  <si>
    <t>正反无度：受击后增加自身反击15点</t>
    <phoneticPr fontId="5" type="noConversion"/>
  </si>
  <si>
    <t>翠崖丹谷：运行云台五转功时，反击伤害增强</t>
    <phoneticPr fontId="5" type="noConversion"/>
  </si>
  <si>
    <t>云台连冥：运行云台五转功时，反击时额外造成敌人20点外伤</t>
    <phoneticPr fontId="5" type="noConversion"/>
  </si>
  <si>
    <t>千年一清：运行云台五转功时，反击后减少自身20点眩晕值</t>
    <phoneticPr fontId="5" type="noConversion"/>
  </si>
  <si>
    <t>紫霞神功</t>
    <phoneticPr fontId="5" type="noConversion"/>
  </si>
  <si>
    <t>若有似无：运行紫霞神功时，每回合恢复自身15%的内力</t>
    <phoneticPr fontId="5" type="noConversion"/>
  </si>
  <si>
    <t>绵如云霞：运行紫霞神功时，若自身气血低于40%，反击时额外造成150%的伤害</t>
    <phoneticPr fontId="5" type="noConversion"/>
  </si>
  <si>
    <t>氤氲紫气：运行紫霞神功时，若自身气血低于30%，清除自身所有负面状态</t>
    <phoneticPr fontId="5" type="noConversion"/>
  </si>
  <si>
    <t>分筋，无边落木，清风送爽</t>
    <phoneticPr fontId="5" type="noConversion"/>
  </si>
  <si>
    <t>玉女飞梭，迷惑</t>
    <phoneticPr fontId="5" type="noConversion"/>
  </si>
  <si>
    <t>二剑，三剑，外伤</t>
    <phoneticPr fontId="5" type="noConversion"/>
  </si>
  <si>
    <t>落雁峰</t>
    <phoneticPr fontId="5" type="noConversion"/>
  </si>
  <si>
    <t>冲锋，内伤</t>
    <phoneticPr fontId="5" type="noConversion"/>
  </si>
  <si>
    <t>独孤九剑，破拳，破剑，破刀，破枪，破箭，破鞭</t>
    <phoneticPr fontId="5" type="noConversion"/>
  </si>
  <si>
    <t>中毒，倩女婆娑</t>
    <phoneticPr fontId="5" type="noConversion"/>
  </si>
  <si>
    <t>云销雨霁</t>
    <phoneticPr fontId="5" type="noConversion"/>
  </si>
  <si>
    <t>春城飞花</t>
    <phoneticPr fontId="5" type="noConversion"/>
  </si>
  <si>
    <t>金针渡劫，峭壁断云</t>
    <phoneticPr fontId="5" type="noConversion"/>
  </si>
  <si>
    <t>冲锋，骏极于天</t>
    <phoneticPr fontId="5" type="noConversion"/>
  </si>
  <si>
    <t>以快打慢，以静制动</t>
    <phoneticPr fontId="5" type="noConversion"/>
  </si>
  <si>
    <t>绝顶凌云，外伤，钟灵毓秀</t>
    <phoneticPr fontId="5" type="noConversion"/>
  </si>
  <si>
    <t>剑破五岳</t>
    <phoneticPr fontId="5" type="noConversion"/>
  </si>
  <si>
    <t>江上弄笛，流星飞坠，群邪易辟</t>
    <phoneticPr fontId="5" type="noConversion"/>
  </si>
  <si>
    <t>进也快，退也快</t>
    <phoneticPr fontId="5" type="noConversion"/>
  </si>
  <si>
    <t>两仪合德，日月晦明</t>
    <phoneticPr fontId="5" type="noConversion"/>
  </si>
  <si>
    <t>振翅图南，御宇乘风</t>
    <phoneticPr fontId="5" type="noConversion"/>
  </si>
  <si>
    <t>十面埋伏</t>
    <phoneticPr fontId="5" type="noConversion"/>
  </si>
  <si>
    <t>迷惑，六丁开山</t>
    <phoneticPr fontId="5" type="noConversion"/>
  </si>
  <si>
    <t>斗折蛇行，银蛇狂舞，蛇牙入骨</t>
    <phoneticPr fontId="5" type="noConversion"/>
  </si>
  <si>
    <t>降龙十八掌</t>
    <phoneticPr fontId="5" type="noConversion"/>
  </si>
  <si>
    <t>摧敌首脑，如穿腐土，白骨催心</t>
    <phoneticPr fontId="5" type="noConversion"/>
  </si>
  <si>
    <t>白云蓬蓬，嵩阳古柏</t>
    <phoneticPr fontId="5" type="noConversion"/>
  </si>
  <si>
    <t>内伤，击退时序，嵩阳古柏</t>
    <phoneticPr fontId="5" type="noConversion"/>
  </si>
  <si>
    <t>外伤，鹰飞，鹰击</t>
    <phoneticPr fontId="5" type="noConversion"/>
  </si>
  <si>
    <t>冲锋，九剑归一</t>
    <phoneticPr fontId="5" type="noConversion"/>
  </si>
  <si>
    <t>外伤，熯天炽地</t>
    <phoneticPr fontId="5" type="noConversion"/>
  </si>
  <si>
    <t>外伤，蛟龙入海，斩风势</t>
    <phoneticPr fontId="5" type="noConversion"/>
  </si>
  <si>
    <t>迷惑，晕眩，流云，妙风，辉月</t>
    <phoneticPr fontId="5" type="noConversion"/>
  </si>
  <si>
    <t>屠龙，外伤，号令天下</t>
    <phoneticPr fontId="5" type="noConversion"/>
  </si>
  <si>
    <t>一伤七伤，七劲迸发</t>
    <phoneticPr fontId="5" type="noConversion"/>
  </si>
  <si>
    <t>内伤，翻云覆雨</t>
    <phoneticPr fontId="5" type="noConversion"/>
  </si>
  <si>
    <t>外伤，除恶务尽，凛然大义</t>
    <phoneticPr fontId="5" type="noConversion"/>
  </si>
  <si>
    <t>外伤，法不容情，凛然大义</t>
    <phoneticPr fontId="5" type="noConversion"/>
  </si>
  <si>
    <t>封穴，飞花穿柳</t>
    <phoneticPr fontId="5" type="noConversion"/>
  </si>
  <si>
    <t>内伤，金顶佛光</t>
    <phoneticPr fontId="5" type="noConversion"/>
  </si>
  <si>
    <t>封穴，遏云式，断水式</t>
    <phoneticPr fontId="5" type="noConversion"/>
  </si>
  <si>
    <t>封穴，云起云灭，流风回雪</t>
    <phoneticPr fontId="5" type="noConversion"/>
  </si>
  <si>
    <t>内伤，阴阳共济，四象无形，封穴</t>
    <phoneticPr fontId="5" type="noConversion"/>
  </si>
  <si>
    <t>天地晦暗，日月魔行</t>
    <phoneticPr fontId="5" type="noConversion"/>
  </si>
  <si>
    <t>疾风骤雨，乱披风</t>
    <phoneticPr fontId="5" type="noConversion"/>
  </si>
  <si>
    <t>武林神话林远图</t>
    <phoneticPr fontId="5" type="noConversion"/>
  </si>
  <si>
    <t>扇形敌方</t>
  </si>
  <si>
    <t>合计</t>
    <phoneticPr fontId="5" type="noConversion"/>
  </si>
  <si>
    <t>大理段氏专属</t>
    <phoneticPr fontId="5" type="noConversion"/>
  </si>
  <si>
    <r>
      <rPr>
        <b/>
        <sz val="11"/>
        <color theme="1"/>
        <rFont val="宋体"/>
        <family val="3"/>
        <charset val="134"/>
      </rPr>
      <t>性质</t>
    </r>
    <phoneticPr fontId="3" type="noConversion"/>
  </si>
  <si>
    <r>
      <rPr>
        <b/>
        <sz val="11"/>
        <color theme="1"/>
        <rFont val="宋体"/>
        <family val="3"/>
        <charset val="134"/>
      </rPr>
      <t>建筑名称</t>
    </r>
    <phoneticPr fontId="3" type="noConversion"/>
  </si>
  <si>
    <r>
      <rPr>
        <b/>
        <sz val="11"/>
        <color theme="1"/>
        <rFont val="宋体"/>
        <family val="3"/>
        <charset val="134"/>
      </rPr>
      <t>等级</t>
    </r>
  </si>
  <si>
    <r>
      <rPr>
        <b/>
        <sz val="11"/>
        <color theme="1"/>
        <rFont val="宋体"/>
        <family val="3"/>
        <charset val="134"/>
      </rPr>
      <t>声望</t>
    </r>
  </si>
  <si>
    <r>
      <rPr>
        <b/>
        <sz val="11"/>
        <color theme="1"/>
        <rFont val="宋体"/>
        <family val="3"/>
        <charset val="134"/>
      </rPr>
      <t>所需银两</t>
    </r>
    <phoneticPr fontId="3" type="noConversion"/>
  </si>
  <si>
    <r>
      <rPr>
        <b/>
        <sz val="11"/>
        <color theme="1"/>
        <rFont val="宋体"/>
        <family val="3"/>
        <charset val="134"/>
      </rPr>
      <t>所需银票张数</t>
    </r>
    <phoneticPr fontId="3" type="noConversion"/>
  </si>
  <si>
    <r>
      <rPr>
        <b/>
        <sz val="11"/>
        <color theme="1"/>
        <rFont val="宋体"/>
        <family val="3"/>
        <charset val="134"/>
      </rPr>
      <t>用途</t>
    </r>
    <r>
      <rPr>
        <b/>
        <sz val="11"/>
        <color theme="1"/>
        <rFont val="Arial"/>
        <family val="2"/>
      </rPr>
      <t>/</t>
    </r>
    <r>
      <rPr>
        <b/>
        <sz val="11"/>
        <color theme="1"/>
        <rFont val="宋体"/>
        <family val="3"/>
        <charset val="134"/>
      </rPr>
      <t>产出</t>
    </r>
    <phoneticPr fontId="3" type="noConversion"/>
  </si>
  <si>
    <r>
      <rPr>
        <b/>
        <sz val="11"/>
        <color theme="1"/>
        <rFont val="宋体"/>
        <family val="3"/>
        <charset val="134"/>
      </rPr>
      <t>备</t>
    </r>
    <r>
      <rPr>
        <b/>
        <sz val="11"/>
        <color theme="1"/>
        <rFont val="Arial"/>
        <family val="2"/>
      </rPr>
      <t xml:space="preserve">  </t>
    </r>
    <r>
      <rPr>
        <b/>
        <sz val="11"/>
        <color theme="1"/>
        <rFont val="宋体"/>
        <family val="3"/>
        <charset val="134"/>
      </rPr>
      <t>注</t>
    </r>
    <phoneticPr fontId="3" type="noConversion"/>
  </si>
  <si>
    <r>
      <rPr>
        <b/>
        <sz val="11"/>
        <color theme="1"/>
        <rFont val="宋体"/>
        <family val="3"/>
        <charset val="134"/>
      </rPr>
      <t>门派通用</t>
    </r>
    <phoneticPr fontId="3" type="noConversion"/>
  </si>
  <si>
    <r>
      <rPr>
        <sz val="11"/>
        <color theme="1"/>
        <rFont val="宋体"/>
        <family val="3"/>
        <charset val="134"/>
      </rPr>
      <t>阿四的船</t>
    </r>
    <phoneticPr fontId="3" type="noConversion"/>
  </si>
  <si>
    <r>
      <t>5</t>
    </r>
    <r>
      <rPr>
        <sz val="11"/>
        <color theme="1"/>
        <rFont val="宋体"/>
        <family val="3"/>
        <charset val="134"/>
      </rPr>
      <t>杉木</t>
    </r>
  </si>
  <si>
    <r>
      <rPr>
        <sz val="11"/>
        <color theme="1"/>
        <rFont val="宋体"/>
        <family val="3"/>
        <charset val="134"/>
      </rPr>
      <t>铁匠铺</t>
    </r>
    <phoneticPr fontId="3" type="noConversion"/>
  </si>
  <si>
    <r>
      <t>1</t>
    </r>
    <r>
      <rPr>
        <sz val="11"/>
        <color theme="1"/>
        <rFont val="宋体"/>
        <family val="3"/>
        <charset val="134"/>
      </rPr>
      <t>级</t>
    </r>
  </si>
  <si>
    <r>
      <t>10</t>
    </r>
    <r>
      <rPr>
        <sz val="11"/>
        <color theme="1"/>
        <rFont val="宋体"/>
        <family val="3"/>
        <charset val="134"/>
      </rPr>
      <t>铁</t>
    </r>
  </si>
  <si>
    <r>
      <t>1</t>
    </r>
    <r>
      <rPr>
        <sz val="11"/>
        <color theme="1"/>
        <rFont val="宋体"/>
        <family val="3"/>
        <charset val="134"/>
      </rPr>
      <t>万</t>
    </r>
  </si>
  <si>
    <r>
      <rPr>
        <sz val="11"/>
        <color theme="1"/>
        <rFont val="宋体"/>
        <family val="3"/>
        <charset val="134"/>
      </rPr>
      <t>买卖、打造、修复装备</t>
    </r>
    <phoneticPr fontId="3" type="noConversion"/>
  </si>
  <si>
    <r>
      <rPr>
        <sz val="11"/>
        <color theme="1"/>
        <rFont val="宋体"/>
        <family val="3"/>
        <charset val="134"/>
      </rPr>
      <t>小吃店</t>
    </r>
    <phoneticPr fontId="3" type="noConversion"/>
  </si>
  <si>
    <r>
      <t>2</t>
    </r>
    <r>
      <rPr>
        <sz val="11"/>
        <color theme="1"/>
        <rFont val="宋体"/>
        <family val="3"/>
        <charset val="134"/>
      </rPr>
      <t>鸡肉</t>
    </r>
  </si>
  <si>
    <r>
      <t>2</t>
    </r>
    <r>
      <rPr>
        <sz val="11"/>
        <color theme="1"/>
        <rFont val="宋体"/>
        <family val="3"/>
        <charset val="134"/>
      </rPr>
      <t>级</t>
    </r>
  </si>
  <si>
    <r>
      <t>5</t>
    </r>
    <r>
      <rPr>
        <sz val="11"/>
        <color theme="1"/>
        <rFont val="宋体"/>
        <family val="3"/>
        <charset val="134"/>
      </rPr>
      <t>五常大米、</t>
    </r>
    <r>
      <rPr>
        <sz val="11"/>
        <color theme="1"/>
        <rFont val="Arial"/>
        <family val="2"/>
      </rPr>
      <t>5</t>
    </r>
    <r>
      <rPr>
        <sz val="11"/>
        <color theme="1"/>
        <rFont val="宋体"/>
        <family val="3"/>
        <charset val="134"/>
      </rPr>
      <t>雉鸡肉</t>
    </r>
  </si>
  <si>
    <r>
      <t>5</t>
    </r>
    <r>
      <rPr>
        <sz val="11"/>
        <color theme="1"/>
        <rFont val="宋体"/>
        <family val="3"/>
        <charset val="134"/>
      </rPr>
      <t>万</t>
    </r>
  </si>
  <si>
    <r>
      <t>3</t>
    </r>
    <r>
      <rPr>
        <sz val="11"/>
        <color theme="1"/>
        <rFont val="宋体"/>
        <family val="3"/>
        <charset val="134"/>
      </rPr>
      <t>级</t>
    </r>
  </si>
  <si>
    <r>
      <t>15</t>
    </r>
    <r>
      <rPr>
        <sz val="11"/>
        <color theme="1"/>
        <rFont val="宋体"/>
        <family val="3"/>
        <charset val="134"/>
      </rPr>
      <t>五常米、</t>
    </r>
    <r>
      <rPr>
        <sz val="11"/>
        <color theme="1"/>
        <rFont val="Arial"/>
        <family val="2"/>
      </rPr>
      <t>10</t>
    </r>
    <r>
      <rPr>
        <sz val="11"/>
        <color theme="1"/>
        <rFont val="宋体"/>
        <family val="3"/>
        <charset val="134"/>
      </rPr>
      <t>珍珠米</t>
    </r>
  </si>
  <si>
    <r>
      <t>10</t>
    </r>
    <r>
      <rPr>
        <sz val="11"/>
        <color theme="1"/>
        <rFont val="宋体"/>
        <family val="3"/>
        <charset val="134"/>
      </rPr>
      <t>万</t>
    </r>
  </si>
  <si>
    <r>
      <t>5</t>
    </r>
    <r>
      <rPr>
        <sz val="11"/>
        <color theme="1"/>
        <rFont val="宋体"/>
        <family val="3"/>
        <charset val="134"/>
      </rPr>
      <t>铁、</t>
    </r>
    <r>
      <rPr>
        <sz val="11"/>
        <color theme="1"/>
        <rFont val="Arial"/>
        <family val="2"/>
      </rPr>
      <t>5</t>
    </r>
    <r>
      <rPr>
        <sz val="11"/>
        <color theme="1"/>
        <rFont val="宋体"/>
        <family val="3"/>
        <charset val="134"/>
      </rPr>
      <t>铜</t>
    </r>
  </si>
  <si>
    <r>
      <t>3</t>
    </r>
    <r>
      <rPr>
        <sz val="11"/>
        <color theme="1"/>
        <rFont val="宋体"/>
        <family val="3"/>
        <charset val="134"/>
      </rPr>
      <t>山铜、</t>
    </r>
    <r>
      <rPr>
        <sz val="11"/>
        <color theme="1"/>
        <rFont val="Arial"/>
        <family val="2"/>
      </rPr>
      <t>3</t>
    </r>
    <r>
      <rPr>
        <sz val="11"/>
        <color theme="1"/>
        <rFont val="宋体"/>
        <family val="3"/>
        <charset val="134"/>
      </rPr>
      <t>珊瑚金</t>
    </r>
  </si>
  <si>
    <r>
      <t>3</t>
    </r>
    <r>
      <rPr>
        <sz val="11"/>
        <color theme="1"/>
        <rFont val="宋体"/>
        <family val="3"/>
        <charset val="134"/>
      </rPr>
      <t>龙晶、</t>
    </r>
    <r>
      <rPr>
        <sz val="11"/>
        <color theme="1"/>
        <rFont val="Arial"/>
        <family val="2"/>
      </rPr>
      <t>3</t>
    </r>
    <r>
      <rPr>
        <sz val="11"/>
        <color theme="1"/>
        <rFont val="宋体"/>
        <family val="3"/>
        <charset val="134"/>
      </rPr>
      <t>玄铁</t>
    </r>
  </si>
  <si>
    <r>
      <rPr>
        <sz val="11"/>
        <color theme="1"/>
        <rFont val="宋体"/>
        <family val="3"/>
        <charset val="134"/>
      </rPr>
      <t>伐木场</t>
    </r>
    <phoneticPr fontId="3" type="noConversion"/>
  </si>
  <si>
    <r>
      <t>2</t>
    </r>
    <r>
      <rPr>
        <sz val="11"/>
        <color theme="1"/>
        <rFont val="宋体"/>
        <family val="3"/>
        <charset val="134"/>
      </rPr>
      <t>橡木、</t>
    </r>
    <r>
      <rPr>
        <sz val="11"/>
        <color theme="1"/>
        <rFont val="Arial"/>
        <family val="2"/>
      </rPr>
      <t>2</t>
    </r>
    <r>
      <rPr>
        <sz val="11"/>
        <color theme="1"/>
        <rFont val="宋体"/>
        <family val="3"/>
        <charset val="134"/>
      </rPr>
      <t>樟木</t>
    </r>
  </si>
  <si>
    <r>
      <t>2</t>
    </r>
    <r>
      <rPr>
        <sz val="11"/>
        <color theme="1"/>
        <rFont val="宋体"/>
        <family val="3"/>
        <charset val="134"/>
      </rPr>
      <t>水曲柳、</t>
    </r>
    <r>
      <rPr>
        <sz val="11"/>
        <color theme="1"/>
        <rFont val="Arial"/>
        <family val="2"/>
      </rPr>
      <t>2</t>
    </r>
    <r>
      <rPr>
        <sz val="11"/>
        <color theme="1"/>
        <rFont val="宋体"/>
        <family val="3"/>
        <charset val="134"/>
      </rPr>
      <t>松木</t>
    </r>
  </si>
  <si>
    <r>
      <rPr>
        <sz val="11"/>
        <color theme="1"/>
        <rFont val="宋体"/>
        <family val="3"/>
        <charset val="134"/>
      </rPr>
      <t>药田</t>
    </r>
    <phoneticPr fontId="3" type="noConversion"/>
  </si>
  <si>
    <r>
      <t>5</t>
    </r>
    <r>
      <rPr>
        <sz val="11"/>
        <color theme="1"/>
        <rFont val="宋体"/>
        <family val="3"/>
        <charset val="134"/>
      </rPr>
      <t>赤芍</t>
    </r>
  </si>
  <si>
    <r>
      <rPr>
        <sz val="11"/>
        <color theme="1"/>
        <rFont val="宋体"/>
        <family val="3"/>
        <charset val="134"/>
      </rPr>
      <t>每</t>
    </r>
    <r>
      <rPr>
        <sz val="11"/>
        <color theme="1"/>
        <rFont val="Arial"/>
        <family val="2"/>
      </rPr>
      <t>5</t>
    </r>
    <r>
      <rPr>
        <sz val="11"/>
        <color theme="1"/>
        <rFont val="宋体"/>
        <family val="3"/>
        <charset val="134"/>
      </rPr>
      <t>天收</t>
    </r>
    <r>
      <rPr>
        <sz val="11"/>
        <color theme="1"/>
        <rFont val="Arial"/>
        <family val="2"/>
      </rPr>
      <t>1</t>
    </r>
    <r>
      <rPr>
        <sz val="11"/>
        <color theme="1"/>
        <rFont val="宋体"/>
        <family val="3"/>
        <charset val="134"/>
      </rPr>
      <t>次</t>
    </r>
    <phoneticPr fontId="3" type="noConversion"/>
  </si>
  <si>
    <r>
      <t>5</t>
    </r>
    <r>
      <rPr>
        <sz val="11"/>
        <color theme="1"/>
        <rFont val="宋体"/>
        <family val="3"/>
        <charset val="134"/>
      </rPr>
      <t>满天星</t>
    </r>
  </si>
  <si>
    <r>
      <t>10</t>
    </r>
    <r>
      <rPr>
        <sz val="11"/>
        <color theme="1"/>
        <rFont val="宋体"/>
        <family val="3"/>
        <charset val="134"/>
      </rPr>
      <t>当归</t>
    </r>
  </si>
  <si>
    <r>
      <rPr>
        <sz val="11"/>
        <color theme="1"/>
        <rFont val="宋体"/>
        <family val="3"/>
        <charset val="134"/>
      </rPr>
      <t>农田</t>
    </r>
    <phoneticPr fontId="3" type="noConversion"/>
  </si>
  <si>
    <r>
      <t>3</t>
    </r>
    <r>
      <rPr>
        <sz val="11"/>
        <color theme="1"/>
        <rFont val="宋体"/>
        <family val="3"/>
        <charset val="134"/>
      </rPr>
      <t>鸡蛋</t>
    </r>
  </si>
  <si>
    <r>
      <t>5</t>
    </r>
    <r>
      <rPr>
        <sz val="11"/>
        <color theme="1"/>
        <rFont val="宋体"/>
        <family val="3"/>
        <charset val="134"/>
      </rPr>
      <t>五常大米</t>
    </r>
  </si>
  <si>
    <r>
      <t>10</t>
    </r>
    <r>
      <rPr>
        <sz val="11"/>
        <color theme="1"/>
        <rFont val="宋体"/>
        <family val="3"/>
        <charset val="134"/>
      </rPr>
      <t>珍珠米</t>
    </r>
  </si>
  <si>
    <r>
      <rPr>
        <sz val="11"/>
        <color theme="1"/>
        <rFont val="宋体"/>
        <family val="3"/>
        <charset val="134"/>
      </rPr>
      <t>客栈</t>
    </r>
    <phoneticPr fontId="3" type="noConversion"/>
  </si>
  <si>
    <r>
      <rPr>
        <sz val="11"/>
        <color theme="1"/>
        <rFont val="宋体"/>
        <family val="3"/>
        <charset val="134"/>
      </rPr>
      <t>购买本门弟子及江湖侠客消息</t>
    </r>
    <phoneticPr fontId="3" type="noConversion"/>
  </si>
  <si>
    <r>
      <t>1</t>
    </r>
    <r>
      <rPr>
        <sz val="11"/>
        <color theme="1"/>
        <rFont val="宋体"/>
        <family val="3"/>
        <charset val="134"/>
      </rPr>
      <t>万银两和</t>
    </r>
    <r>
      <rPr>
        <sz val="11"/>
        <color theme="1"/>
        <rFont val="Arial"/>
        <family val="2"/>
      </rPr>
      <t>1</t>
    </r>
    <r>
      <rPr>
        <sz val="11"/>
        <color theme="1"/>
        <rFont val="宋体"/>
        <family val="3"/>
        <charset val="134"/>
      </rPr>
      <t>张银票购买</t>
    </r>
    <r>
      <rPr>
        <sz val="11"/>
        <color theme="1"/>
        <rFont val="Arial"/>
        <family val="2"/>
      </rPr>
      <t>1</t>
    </r>
    <r>
      <rPr>
        <sz val="11"/>
        <color theme="1"/>
        <rFont val="宋体"/>
        <family val="3"/>
        <charset val="134"/>
      </rPr>
      <t>消息（下同）</t>
    </r>
    <phoneticPr fontId="3" type="noConversion"/>
  </si>
  <si>
    <r>
      <t>5</t>
    </r>
    <r>
      <rPr>
        <sz val="11"/>
        <color theme="1"/>
        <rFont val="宋体"/>
        <family val="3"/>
        <charset val="134"/>
      </rPr>
      <t>桐木、</t>
    </r>
    <r>
      <rPr>
        <sz val="11"/>
        <color theme="1"/>
        <rFont val="Arial"/>
        <family val="2"/>
      </rPr>
      <t>5</t>
    </r>
    <r>
      <rPr>
        <sz val="11"/>
        <color theme="1"/>
        <rFont val="宋体"/>
        <family val="3"/>
        <charset val="134"/>
      </rPr>
      <t>白榉木</t>
    </r>
  </si>
  <si>
    <r>
      <rPr>
        <sz val="11"/>
        <color theme="1"/>
        <rFont val="宋体"/>
        <family val="3"/>
        <charset val="134"/>
      </rPr>
      <t>购买本门堂主及江湖俊秀消息</t>
    </r>
    <phoneticPr fontId="3" type="noConversion"/>
  </si>
  <si>
    <r>
      <t>10</t>
    </r>
    <r>
      <rPr>
        <sz val="11"/>
        <color theme="1"/>
        <rFont val="宋体"/>
        <family val="3"/>
        <charset val="134"/>
      </rPr>
      <t>万银两和</t>
    </r>
    <r>
      <rPr>
        <sz val="11"/>
        <color theme="1"/>
        <rFont val="Arial"/>
        <family val="2"/>
      </rPr>
      <t>15</t>
    </r>
    <r>
      <rPr>
        <sz val="11"/>
        <color theme="1"/>
        <rFont val="宋体"/>
        <family val="3"/>
        <charset val="134"/>
      </rPr>
      <t>张银票及通过武林大派初级认可</t>
    </r>
    <phoneticPr fontId="3" type="noConversion"/>
  </si>
  <si>
    <r>
      <t>10</t>
    </r>
    <r>
      <rPr>
        <sz val="11"/>
        <color theme="1"/>
        <rFont val="宋体"/>
        <family val="3"/>
        <charset val="134"/>
      </rPr>
      <t>橡木、</t>
    </r>
    <r>
      <rPr>
        <sz val="11"/>
        <color theme="1"/>
        <rFont val="Arial"/>
        <family val="2"/>
      </rPr>
      <t>10</t>
    </r>
    <r>
      <rPr>
        <sz val="11"/>
        <color theme="1"/>
        <rFont val="宋体"/>
        <family val="3"/>
        <charset val="134"/>
      </rPr>
      <t>香樟木</t>
    </r>
  </si>
  <si>
    <r>
      <t>20</t>
    </r>
    <r>
      <rPr>
        <sz val="11"/>
        <color theme="1"/>
        <rFont val="宋体"/>
        <family val="3"/>
        <charset val="134"/>
      </rPr>
      <t>万</t>
    </r>
  </si>
  <si>
    <r>
      <rPr>
        <sz val="11"/>
        <color theme="1"/>
        <rFont val="宋体"/>
        <family val="3"/>
        <charset val="134"/>
      </rPr>
      <t>购买本门长老及一代宗师消息</t>
    </r>
    <phoneticPr fontId="3" type="noConversion"/>
  </si>
  <si>
    <r>
      <t>4</t>
    </r>
    <r>
      <rPr>
        <sz val="11"/>
        <color theme="1"/>
        <rFont val="宋体"/>
        <family val="3"/>
        <charset val="134"/>
      </rPr>
      <t>级</t>
    </r>
  </si>
  <si>
    <r>
      <t>10</t>
    </r>
    <r>
      <rPr>
        <sz val="11"/>
        <color theme="1"/>
        <rFont val="宋体"/>
        <family val="3"/>
        <charset val="134"/>
      </rPr>
      <t>松木、</t>
    </r>
    <r>
      <rPr>
        <sz val="11"/>
        <color theme="1"/>
        <rFont val="Arial"/>
        <family val="2"/>
      </rPr>
      <t>10</t>
    </r>
    <r>
      <rPr>
        <sz val="11"/>
        <color theme="1"/>
        <rFont val="宋体"/>
        <family val="3"/>
        <charset val="134"/>
      </rPr>
      <t>水曲柳、</t>
    </r>
    <r>
      <rPr>
        <sz val="11"/>
        <color theme="1"/>
        <rFont val="Arial"/>
        <family val="2"/>
      </rPr>
      <t>3</t>
    </r>
    <r>
      <rPr>
        <sz val="11"/>
        <color theme="1"/>
        <rFont val="宋体"/>
        <family val="3"/>
        <charset val="134"/>
      </rPr>
      <t>黄花梨、</t>
    </r>
    <r>
      <rPr>
        <sz val="11"/>
        <color theme="1"/>
        <rFont val="Arial"/>
        <family val="2"/>
      </rPr>
      <t>3</t>
    </r>
    <r>
      <rPr>
        <sz val="11"/>
        <color theme="1"/>
        <rFont val="宋体"/>
        <family val="3"/>
        <charset val="134"/>
      </rPr>
      <t>红酸枝</t>
    </r>
  </si>
  <si>
    <r>
      <t>50</t>
    </r>
    <r>
      <rPr>
        <sz val="11"/>
        <color theme="1"/>
        <rFont val="宋体"/>
        <family val="3"/>
        <charset val="134"/>
      </rPr>
      <t>万</t>
    </r>
    <phoneticPr fontId="3" type="noConversion"/>
  </si>
  <si>
    <r>
      <rPr>
        <sz val="11"/>
        <color theme="1"/>
        <rFont val="宋体"/>
        <family val="3"/>
        <charset val="134"/>
      </rPr>
      <t>购买江湖神话（含本门副教主）消息</t>
    </r>
    <phoneticPr fontId="3" type="noConversion"/>
  </si>
  <si>
    <r>
      <rPr>
        <sz val="11"/>
        <color theme="1"/>
        <rFont val="宋体"/>
        <family val="3"/>
        <charset val="134"/>
      </rPr>
      <t>药店</t>
    </r>
    <phoneticPr fontId="3" type="noConversion"/>
  </si>
  <si>
    <r>
      <t>5</t>
    </r>
    <r>
      <rPr>
        <sz val="11"/>
        <color theme="1"/>
        <rFont val="宋体"/>
        <family val="3"/>
        <charset val="134"/>
      </rPr>
      <t>玉参</t>
    </r>
  </si>
  <si>
    <r>
      <rPr>
        <sz val="11"/>
        <color theme="1"/>
        <rFont val="宋体"/>
        <family val="3"/>
        <charset val="134"/>
      </rPr>
      <t>买卖各种药品</t>
    </r>
    <phoneticPr fontId="3" type="noConversion"/>
  </si>
  <si>
    <r>
      <t>5</t>
    </r>
    <r>
      <rPr>
        <sz val="11"/>
        <color theme="1"/>
        <rFont val="宋体"/>
        <family val="3"/>
        <charset val="134"/>
      </rPr>
      <t>当归</t>
    </r>
  </si>
  <si>
    <r>
      <rPr>
        <sz val="11"/>
        <color theme="1"/>
        <rFont val="宋体"/>
        <family val="3"/>
        <charset val="134"/>
      </rPr>
      <t>购买药方</t>
    </r>
    <phoneticPr fontId="3" type="noConversion"/>
  </si>
  <si>
    <r>
      <t>5</t>
    </r>
    <r>
      <rPr>
        <sz val="11"/>
        <color theme="1"/>
        <rFont val="宋体"/>
        <family val="3"/>
        <charset val="134"/>
      </rPr>
      <t>肉灵芝</t>
    </r>
  </si>
  <si>
    <r>
      <rPr>
        <sz val="11"/>
        <color theme="1"/>
        <rFont val="宋体"/>
        <family val="3"/>
        <charset val="134"/>
      </rPr>
      <t>工坊</t>
    </r>
    <phoneticPr fontId="3" type="noConversion"/>
  </si>
  <si>
    <r>
      <t>5</t>
    </r>
    <r>
      <rPr>
        <sz val="11"/>
        <color theme="1"/>
        <rFont val="宋体"/>
        <family val="3"/>
        <charset val="134"/>
      </rPr>
      <t>橡木、</t>
    </r>
    <r>
      <rPr>
        <sz val="11"/>
        <color theme="1"/>
        <rFont val="Arial"/>
        <family val="2"/>
      </rPr>
      <t>5</t>
    </r>
    <r>
      <rPr>
        <sz val="11"/>
        <color theme="1"/>
        <rFont val="宋体"/>
        <family val="3"/>
        <charset val="134"/>
      </rPr>
      <t>满天星</t>
    </r>
  </si>
  <si>
    <r>
      <t>10</t>
    </r>
    <r>
      <rPr>
        <sz val="11"/>
        <color theme="1"/>
        <rFont val="宋体"/>
        <family val="3"/>
        <charset val="134"/>
      </rPr>
      <t>松木、</t>
    </r>
    <r>
      <rPr>
        <sz val="11"/>
        <color theme="1"/>
        <rFont val="Arial"/>
        <family val="2"/>
      </rPr>
      <t>10</t>
    </r>
    <r>
      <rPr>
        <sz val="11"/>
        <color theme="1"/>
        <rFont val="宋体"/>
        <family val="3"/>
        <charset val="134"/>
      </rPr>
      <t xml:space="preserve">当归
</t>
    </r>
  </si>
  <si>
    <r>
      <rPr>
        <sz val="11"/>
        <color theme="1"/>
        <rFont val="宋体"/>
        <family val="3"/>
        <charset val="134"/>
      </rPr>
      <t>风雨楼</t>
    </r>
    <phoneticPr fontId="3" type="noConversion"/>
  </si>
  <si>
    <r>
      <t>10</t>
    </r>
    <r>
      <rPr>
        <sz val="11"/>
        <color theme="1"/>
        <rFont val="宋体"/>
        <family val="3"/>
        <charset val="134"/>
      </rPr>
      <t>白榉木、</t>
    </r>
    <r>
      <rPr>
        <sz val="11"/>
        <color theme="1"/>
        <rFont val="Arial"/>
        <family val="2"/>
      </rPr>
      <t>15</t>
    </r>
    <r>
      <rPr>
        <sz val="11"/>
        <color theme="1"/>
        <rFont val="宋体"/>
        <family val="3"/>
        <charset val="134"/>
      </rPr>
      <t>五常大米</t>
    </r>
  </si>
  <si>
    <r>
      <rPr>
        <sz val="11"/>
        <color theme="1"/>
        <rFont val="宋体"/>
        <family val="3"/>
        <charset val="134"/>
      </rPr>
      <t>购买</t>
    </r>
    <r>
      <rPr>
        <sz val="11"/>
        <color theme="1"/>
        <rFont val="Arial"/>
        <family val="2"/>
      </rPr>
      <t>1</t>
    </r>
    <r>
      <rPr>
        <sz val="11"/>
        <color theme="1"/>
        <rFont val="宋体"/>
        <family val="3"/>
        <charset val="134"/>
      </rPr>
      <t>级风雨楼任务</t>
    </r>
    <r>
      <rPr>
        <sz val="11"/>
        <color theme="1"/>
        <rFont val="Arial"/>
        <family val="2"/>
      </rPr>
      <t>(1</t>
    </r>
    <r>
      <rPr>
        <sz val="11"/>
        <color theme="1"/>
        <rFont val="宋体"/>
        <family val="3"/>
        <charset val="134"/>
      </rPr>
      <t>张银票</t>
    </r>
    <r>
      <rPr>
        <sz val="11"/>
        <color theme="1"/>
        <rFont val="Arial"/>
        <family val="2"/>
      </rPr>
      <t>1</t>
    </r>
    <r>
      <rPr>
        <sz val="11"/>
        <color theme="1"/>
        <rFont val="宋体"/>
        <family val="3"/>
        <charset val="134"/>
      </rPr>
      <t>消息</t>
    </r>
    <r>
      <rPr>
        <sz val="11"/>
        <color theme="1"/>
        <rFont val="Arial"/>
        <family val="2"/>
      </rPr>
      <t>)</t>
    </r>
    <r>
      <rPr>
        <sz val="11"/>
        <color theme="1"/>
        <rFont val="宋体"/>
        <family val="3"/>
        <charset val="134"/>
      </rPr>
      <t>及武林大派初级认可</t>
    </r>
    <r>
      <rPr>
        <sz val="11"/>
        <color theme="1"/>
        <rFont val="Arial"/>
        <family val="2"/>
      </rPr>
      <t>(20</t>
    </r>
    <r>
      <rPr>
        <sz val="11"/>
        <color theme="1"/>
        <rFont val="宋体"/>
        <family val="3"/>
        <charset val="134"/>
      </rPr>
      <t>张银票</t>
    </r>
    <r>
      <rPr>
        <sz val="11"/>
        <color theme="1"/>
        <rFont val="Arial"/>
        <family val="2"/>
      </rPr>
      <t>1</t>
    </r>
    <r>
      <rPr>
        <sz val="11"/>
        <color theme="1"/>
        <rFont val="宋体"/>
        <family val="3"/>
        <charset val="134"/>
      </rPr>
      <t>消息</t>
    </r>
    <r>
      <rPr>
        <sz val="11"/>
        <color theme="1"/>
        <rFont val="Arial"/>
        <family val="2"/>
      </rPr>
      <t>)</t>
    </r>
    <phoneticPr fontId="3" type="noConversion"/>
  </si>
  <si>
    <r>
      <t>10</t>
    </r>
    <r>
      <rPr>
        <sz val="11"/>
        <color theme="1"/>
        <rFont val="宋体"/>
        <family val="3"/>
        <charset val="134"/>
      </rPr>
      <t>香樟木、</t>
    </r>
    <r>
      <rPr>
        <sz val="11"/>
        <color theme="1"/>
        <rFont val="Arial"/>
        <family val="2"/>
      </rPr>
      <t>10</t>
    </r>
    <r>
      <rPr>
        <sz val="11"/>
        <color theme="1"/>
        <rFont val="宋体"/>
        <family val="3"/>
        <charset val="134"/>
      </rPr>
      <t>珍珠米</t>
    </r>
  </si>
  <si>
    <r>
      <rPr>
        <sz val="11"/>
        <color theme="1"/>
        <rFont val="宋体"/>
        <family val="3"/>
        <charset val="134"/>
      </rPr>
      <t>购买</t>
    </r>
    <r>
      <rPr>
        <sz val="11"/>
        <color theme="1"/>
        <rFont val="Arial"/>
        <family val="2"/>
      </rPr>
      <t>2</t>
    </r>
    <r>
      <rPr>
        <sz val="11"/>
        <color theme="1"/>
        <rFont val="宋体"/>
        <family val="3"/>
        <charset val="134"/>
      </rPr>
      <t>级风雨楼任务</t>
    </r>
    <r>
      <rPr>
        <sz val="11"/>
        <color theme="1"/>
        <rFont val="Arial"/>
        <family val="2"/>
      </rPr>
      <t>(5</t>
    </r>
    <r>
      <rPr>
        <sz val="11"/>
        <color theme="1"/>
        <rFont val="宋体"/>
        <family val="3"/>
        <charset val="134"/>
      </rPr>
      <t>张银票</t>
    </r>
    <r>
      <rPr>
        <sz val="11"/>
        <color theme="1"/>
        <rFont val="Arial"/>
        <family val="2"/>
      </rPr>
      <t>1</t>
    </r>
    <r>
      <rPr>
        <sz val="11"/>
        <color theme="1"/>
        <rFont val="宋体"/>
        <family val="3"/>
        <charset val="134"/>
      </rPr>
      <t>消息</t>
    </r>
    <r>
      <rPr>
        <sz val="11"/>
        <color theme="1"/>
        <rFont val="Arial"/>
        <family val="2"/>
      </rPr>
      <t>)</t>
    </r>
    <r>
      <rPr>
        <sz val="11"/>
        <color theme="1"/>
        <rFont val="宋体"/>
        <family val="3"/>
        <charset val="134"/>
      </rPr>
      <t>及武林大派中级认可</t>
    </r>
    <r>
      <rPr>
        <sz val="11"/>
        <color theme="1"/>
        <rFont val="Arial"/>
        <family val="2"/>
      </rPr>
      <t>(40</t>
    </r>
    <r>
      <rPr>
        <sz val="11"/>
        <color theme="1"/>
        <rFont val="宋体"/>
        <family val="3"/>
        <charset val="134"/>
      </rPr>
      <t>张银票</t>
    </r>
    <r>
      <rPr>
        <sz val="11"/>
        <color theme="1"/>
        <rFont val="Arial"/>
        <family val="2"/>
      </rPr>
      <t>1</t>
    </r>
    <r>
      <rPr>
        <sz val="11"/>
        <color theme="1"/>
        <rFont val="宋体"/>
        <family val="3"/>
        <charset val="134"/>
      </rPr>
      <t>消息</t>
    </r>
    <r>
      <rPr>
        <sz val="11"/>
        <color theme="1"/>
        <rFont val="Arial"/>
        <family val="2"/>
      </rPr>
      <t>)</t>
    </r>
    <phoneticPr fontId="3" type="noConversion"/>
  </si>
  <si>
    <r>
      <t>10</t>
    </r>
    <r>
      <rPr>
        <sz val="11"/>
        <color theme="1"/>
        <rFont val="宋体"/>
        <family val="3"/>
        <charset val="134"/>
      </rPr>
      <t>水曲柳、</t>
    </r>
    <r>
      <rPr>
        <sz val="11"/>
        <color theme="1"/>
        <rFont val="Arial"/>
        <family val="2"/>
      </rPr>
      <t>10</t>
    </r>
    <r>
      <rPr>
        <sz val="11"/>
        <color theme="1"/>
        <rFont val="宋体"/>
        <family val="3"/>
        <charset val="134"/>
      </rPr>
      <t>金坷垃米</t>
    </r>
  </si>
  <si>
    <r>
      <rPr>
        <sz val="11"/>
        <color theme="1"/>
        <rFont val="宋体"/>
        <family val="3"/>
        <charset val="134"/>
      </rPr>
      <t>购买武林神话消息</t>
    </r>
    <r>
      <rPr>
        <sz val="11"/>
        <color theme="1"/>
        <rFont val="Arial"/>
        <family val="2"/>
      </rPr>
      <t>(40</t>
    </r>
    <r>
      <rPr>
        <sz val="11"/>
        <color theme="1"/>
        <rFont val="宋体"/>
        <family val="3"/>
        <charset val="134"/>
      </rPr>
      <t>张银票</t>
    </r>
    <r>
      <rPr>
        <sz val="11"/>
        <color theme="1"/>
        <rFont val="Arial"/>
        <family val="2"/>
      </rPr>
      <t>1</t>
    </r>
    <r>
      <rPr>
        <sz val="11"/>
        <color theme="1"/>
        <rFont val="宋体"/>
        <family val="3"/>
        <charset val="134"/>
      </rPr>
      <t>消息</t>
    </r>
    <r>
      <rPr>
        <sz val="11"/>
        <color theme="1"/>
        <rFont val="Arial"/>
        <family val="2"/>
      </rPr>
      <t>)</t>
    </r>
    <r>
      <rPr>
        <sz val="11"/>
        <color theme="1"/>
        <rFont val="宋体"/>
        <family val="3"/>
        <charset val="134"/>
      </rPr>
      <t>及武林大派高级认可</t>
    </r>
    <r>
      <rPr>
        <sz val="11"/>
        <color theme="1"/>
        <rFont val="Arial"/>
        <family val="2"/>
      </rPr>
      <t>(80</t>
    </r>
    <r>
      <rPr>
        <sz val="11"/>
        <color theme="1"/>
        <rFont val="宋体"/>
        <family val="3"/>
        <charset val="134"/>
      </rPr>
      <t>张银票</t>
    </r>
    <r>
      <rPr>
        <sz val="11"/>
        <color theme="1"/>
        <rFont val="Arial"/>
        <family val="2"/>
      </rPr>
      <t>1</t>
    </r>
    <r>
      <rPr>
        <sz val="11"/>
        <color theme="1"/>
        <rFont val="宋体"/>
        <family val="3"/>
        <charset val="134"/>
      </rPr>
      <t>消息</t>
    </r>
    <r>
      <rPr>
        <sz val="11"/>
        <color theme="1"/>
        <rFont val="Arial"/>
        <family val="2"/>
      </rPr>
      <t>)</t>
    </r>
    <phoneticPr fontId="3" type="noConversion"/>
  </si>
  <si>
    <r>
      <rPr>
        <b/>
        <sz val="11"/>
        <color theme="1"/>
        <rFont val="宋体"/>
        <family val="3"/>
        <charset val="134"/>
      </rPr>
      <t>门派专属</t>
    </r>
    <phoneticPr fontId="3" type="noConversion"/>
  </si>
  <si>
    <r>
      <rPr>
        <sz val="11"/>
        <color theme="1"/>
        <rFont val="宋体"/>
        <family val="3"/>
        <charset val="134"/>
      </rPr>
      <t>宝石铺</t>
    </r>
    <phoneticPr fontId="3" type="noConversion"/>
  </si>
  <si>
    <r>
      <t>10</t>
    </r>
    <r>
      <rPr>
        <sz val="11"/>
        <color theme="1"/>
        <rFont val="宋体"/>
        <family val="3"/>
        <charset val="134"/>
      </rPr>
      <t>赤铜、</t>
    </r>
    <r>
      <rPr>
        <sz val="11"/>
        <color theme="1"/>
        <rFont val="Arial"/>
        <family val="2"/>
      </rPr>
      <t>10</t>
    </r>
    <r>
      <rPr>
        <sz val="11"/>
        <color theme="1"/>
        <rFont val="宋体"/>
        <family val="3"/>
        <charset val="134"/>
      </rPr>
      <t>黄金</t>
    </r>
    <phoneticPr fontId="3" type="noConversion"/>
  </si>
  <si>
    <r>
      <rPr>
        <sz val="11"/>
        <color theme="1"/>
        <rFont val="宋体"/>
        <family val="3"/>
        <charset val="134"/>
      </rPr>
      <t>购买玛瑙、鎏金木炭、孔雀石</t>
    </r>
    <phoneticPr fontId="3" type="noConversion"/>
  </si>
  <si>
    <r>
      <rPr>
        <sz val="11"/>
        <color theme="1"/>
        <rFont val="宋体"/>
        <family val="3"/>
        <charset val="134"/>
      </rPr>
      <t>明教，与本门长老对话后可建</t>
    </r>
    <phoneticPr fontId="3" type="noConversion"/>
  </si>
  <si>
    <r>
      <t>10</t>
    </r>
    <r>
      <rPr>
        <sz val="11"/>
        <color theme="1"/>
        <rFont val="宋体"/>
        <family val="3"/>
        <charset val="134"/>
      </rPr>
      <t>桐木、</t>
    </r>
    <r>
      <rPr>
        <sz val="11"/>
        <color theme="1"/>
        <rFont val="Arial"/>
        <family val="2"/>
      </rPr>
      <t>10</t>
    </r>
    <r>
      <rPr>
        <sz val="11"/>
        <color theme="1"/>
        <rFont val="宋体"/>
        <family val="3"/>
        <charset val="134"/>
      </rPr>
      <t>满天星</t>
    </r>
    <phoneticPr fontId="3" type="noConversion"/>
  </si>
  <si>
    <r>
      <rPr>
        <sz val="11"/>
        <color theme="1"/>
        <rFont val="宋体"/>
        <family val="3"/>
        <charset val="134"/>
      </rPr>
      <t>华山派，与本门长老对话后可建</t>
    </r>
    <phoneticPr fontId="3" type="noConversion"/>
  </si>
  <si>
    <r>
      <rPr>
        <sz val="11"/>
        <color theme="1"/>
        <rFont val="宋体"/>
        <family val="3"/>
        <charset val="134"/>
      </rPr>
      <t>修行所</t>
    </r>
    <phoneticPr fontId="3" type="noConversion"/>
  </si>
  <si>
    <r>
      <t>10</t>
    </r>
    <r>
      <rPr>
        <sz val="11"/>
        <color theme="1"/>
        <rFont val="宋体"/>
        <family val="3"/>
        <charset val="134"/>
      </rPr>
      <t>桐木、</t>
    </r>
    <r>
      <rPr>
        <sz val="11"/>
        <color theme="1"/>
        <rFont val="Arial"/>
        <family val="2"/>
      </rPr>
      <t>10</t>
    </r>
    <r>
      <rPr>
        <sz val="11"/>
        <color theme="1"/>
        <rFont val="宋体"/>
        <family val="3"/>
        <charset val="134"/>
      </rPr>
      <t>满天星</t>
    </r>
  </si>
  <si>
    <r>
      <rPr>
        <sz val="11"/>
        <color theme="1"/>
        <rFont val="宋体"/>
        <family val="3"/>
        <charset val="134"/>
      </rPr>
      <t>修行获取佛学感悟、道学感悟</t>
    </r>
    <phoneticPr fontId="3" type="noConversion"/>
  </si>
  <si>
    <r>
      <rPr>
        <sz val="11"/>
        <color theme="1"/>
        <rFont val="宋体"/>
        <family val="3"/>
        <charset val="134"/>
      </rPr>
      <t>峨眉派，与本门长老对话后可建</t>
    </r>
    <phoneticPr fontId="3" type="noConversion"/>
  </si>
  <si>
    <r>
      <t>15</t>
    </r>
    <r>
      <rPr>
        <sz val="11"/>
        <color theme="1"/>
        <rFont val="宋体"/>
        <family val="3"/>
        <charset val="134"/>
      </rPr>
      <t>五常大米、</t>
    </r>
    <r>
      <rPr>
        <sz val="11"/>
        <color theme="1"/>
        <rFont val="Arial"/>
        <family val="2"/>
      </rPr>
      <t>10</t>
    </r>
    <r>
      <rPr>
        <sz val="11"/>
        <color theme="1"/>
        <rFont val="宋体"/>
        <family val="3"/>
        <charset val="134"/>
      </rPr>
      <t>满天星</t>
    </r>
    <phoneticPr fontId="3" type="noConversion"/>
  </si>
  <si>
    <r>
      <rPr>
        <sz val="11"/>
        <color theme="1"/>
        <rFont val="宋体"/>
        <family val="3"/>
        <charset val="134"/>
      </rPr>
      <t>烹制叫花鸡、好逑汤、二十四桥明月夜</t>
    </r>
    <phoneticPr fontId="3" type="noConversion"/>
  </si>
  <si>
    <r>
      <rPr>
        <sz val="11"/>
        <color theme="1"/>
        <rFont val="宋体"/>
        <family val="3"/>
        <charset val="134"/>
      </rPr>
      <t>桃花岛，与本门长老对话后可建</t>
    </r>
    <phoneticPr fontId="3" type="noConversion"/>
  </si>
  <si>
    <r>
      <rPr>
        <sz val="11"/>
        <color theme="1"/>
        <rFont val="宋体"/>
        <family val="3"/>
        <charset val="134"/>
      </rPr>
      <t>闭关室</t>
    </r>
    <phoneticPr fontId="3" type="noConversion"/>
  </si>
  <si>
    <r>
      <t>10</t>
    </r>
    <r>
      <rPr>
        <sz val="11"/>
        <color theme="1"/>
        <rFont val="宋体"/>
        <family val="3"/>
        <charset val="134"/>
      </rPr>
      <t>赤铜、</t>
    </r>
    <r>
      <rPr>
        <sz val="11"/>
        <color theme="1"/>
        <rFont val="Arial"/>
        <family val="2"/>
      </rPr>
      <t>10</t>
    </r>
    <r>
      <rPr>
        <sz val="11"/>
        <color theme="1"/>
        <rFont val="宋体"/>
        <family val="3"/>
        <charset val="134"/>
      </rPr>
      <t>黄金</t>
    </r>
  </si>
  <si>
    <r>
      <rPr>
        <sz val="11"/>
        <color theme="1"/>
        <rFont val="宋体"/>
        <family val="3"/>
        <charset val="134"/>
      </rPr>
      <t>吸取他人真气</t>
    </r>
    <r>
      <rPr>
        <sz val="11"/>
        <color theme="1"/>
        <rFont val="Arial"/>
        <family val="2"/>
      </rPr>
      <t>(</t>
    </r>
    <r>
      <rPr>
        <sz val="11"/>
        <color theme="1"/>
        <rFont val="宋体"/>
        <family val="3"/>
        <charset val="134"/>
      </rPr>
      <t>阴、阳随机</t>
    </r>
    <r>
      <rPr>
        <sz val="11"/>
        <color theme="1"/>
        <rFont val="Arial"/>
        <family val="2"/>
      </rPr>
      <t>)</t>
    </r>
    <phoneticPr fontId="3" type="noConversion"/>
  </si>
  <si>
    <r>
      <rPr>
        <sz val="11"/>
        <color theme="1"/>
        <rFont val="宋体"/>
        <family val="3"/>
        <charset val="134"/>
      </rPr>
      <t>日月神教，与本门长老对话后可建</t>
    </r>
    <phoneticPr fontId="3" type="noConversion"/>
  </si>
  <si>
    <r>
      <t>10</t>
    </r>
    <r>
      <rPr>
        <sz val="11"/>
        <color theme="1"/>
        <rFont val="宋体"/>
        <family val="3"/>
        <charset val="134"/>
      </rPr>
      <t>白榉木、</t>
    </r>
    <r>
      <rPr>
        <sz val="11"/>
        <color theme="1"/>
        <rFont val="Arial"/>
        <family val="2"/>
      </rPr>
      <t>10</t>
    </r>
    <r>
      <rPr>
        <sz val="11"/>
        <color theme="1"/>
        <rFont val="宋体"/>
        <family val="3"/>
        <charset val="134"/>
      </rPr>
      <t>桐木</t>
    </r>
    <phoneticPr fontId="3" type="noConversion"/>
  </si>
  <si>
    <r>
      <rPr>
        <sz val="11"/>
        <color theme="1"/>
        <rFont val="宋体"/>
        <family val="3"/>
        <charset val="134"/>
      </rPr>
      <t>每</t>
    </r>
    <r>
      <rPr>
        <sz val="11"/>
        <color theme="1"/>
        <rFont val="Arial"/>
        <family val="2"/>
      </rPr>
      <t>1</t>
    </r>
    <r>
      <rPr>
        <sz val="11"/>
        <color theme="1"/>
        <rFont val="宋体"/>
        <family val="3"/>
        <charset val="134"/>
      </rPr>
      <t>天收</t>
    </r>
    <r>
      <rPr>
        <sz val="11"/>
        <color theme="1"/>
        <rFont val="Arial"/>
        <family val="2"/>
      </rPr>
      <t>1</t>
    </r>
    <r>
      <rPr>
        <sz val="11"/>
        <color theme="1"/>
        <rFont val="宋体"/>
        <family val="3"/>
        <charset val="134"/>
      </rPr>
      <t>次</t>
    </r>
    <phoneticPr fontId="3" type="noConversion"/>
  </si>
  <si>
    <r>
      <rPr>
        <sz val="11"/>
        <color theme="1"/>
        <rFont val="宋体"/>
        <family val="3"/>
        <charset val="134"/>
      </rPr>
      <t>每</t>
    </r>
    <r>
      <rPr>
        <sz val="11"/>
        <color theme="1"/>
        <rFont val="Arial"/>
        <family val="2"/>
      </rPr>
      <t>2</t>
    </r>
    <r>
      <rPr>
        <sz val="11"/>
        <color theme="1"/>
        <rFont val="宋体"/>
        <family val="3"/>
        <charset val="134"/>
      </rPr>
      <t>天收</t>
    </r>
    <r>
      <rPr>
        <sz val="11"/>
        <color theme="1"/>
        <rFont val="Arial"/>
        <family val="2"/>
      </rPr>
      <t>1</t>
    </r>
    <r>
      <rPr>
        <sz val="11"/>
        <color theme="1"/>
        <rFont val="宋体"/>
        <family val="3"/>
        <charset val="134"/>
      </rPr>
      <t>次</t>
    </r>
    <phoneticPr fontId="3" type="noConversion"/>
  </si>
  <si>
    <r>
      <rPr>
        <sz val="11"/>
        <color theme="1"/>
        <rFont val="宋体"/>
        <family val="3"/>
        <charset val="134"/>
      </rPr>
      <t>每</t>
    </r>
    <r>
      <rPr>
        <sz val="11"/>
        <color theme="1"/>
        <rFont val="Arial"/>
        <family val="2"/>
      </rPr>
      <t>2</t>
    </r>
    <r>
      <rPr>
        <sz val="11"/>
        <color theme="1"/>
        <rFont val="宋体"/>
        <family val="3"/>
        <charset val="134"/>
      </rPr>
      <t>天收</t>
    </r>
    <r>
      <rPr>
        <sz val="11"/>
        <color theme="1"/>
        <rFont val="Arial"/>
        <family val="2"/>
      </rPr>
      <t>1</t>
    </r>
    <r>
      <rPr>
        <sz val="11"/>
        <color theme="1"/>
        <rFont val="宋体"/>
        <family val="3"/>
        <charset val="134"/>
      </rPr>
      <t>次</t>
    </r>
    <r>
      <rPr>
        <sz val="11"/>
        <color theme="1"/>
        <rFont val="Arial"/>
        <family val="2"/>
      </rPr>
      <t>(</t>
    </r>
    <r>
      <rPr>
        <sz val="11"/>
        <color theme="1"/>
        <rFont val="宋体"/>
        <family val="3"/>
        <charset val="134"/>
      </rPr>
      <t>另外可购买雉鸡肉共</t>
    </r>
    <r>
      <rPr>
        <sz val="11"/>
        <color theme="1"/>
        <rFont val="Arial"/>
        <family val="2"/>
      </rPr>
      <t>99</t>
    </r>
    <r>
      <rPr>
        <sz val="11"/>
        <color theme="1"/>
        <rFont val="宋体"/>
        <family val="3"/>
        <charset val="134"/>
      </rPr>
      <t>个</t>
    </r>
    <r>
      <rPr>
        <sz val="11"/>
        <color theme="1"/>
        <rFont val="Arial"/>
        <family val="2"/>
      </rPr>
      <t>)</t>
    </r>
    <phoneticPr fontId="3" type="noConversion"/>
  </si>
  <si>
    <t>搏击≥100</t>
  </si>
  <si>
    <t>枪棍≥100</t>
  </si>
  <si>
    <t>大理段氏合计</t>
    <phoneticPr fontId="5" type="noConversion"/>
  </si>
  <si>
    <t>正气堂及扩展合计</t>
    <phoneticPr fontId="5" type="noConversion"/>
  </si>
  <si>
    <t>修罗道及扩展合计</t>
    <phoneticPr fontId="5" type="noConversion"/>
  </si>
  <si>
    <t>5.神龙教和神农帮第三阶任务的奖励只能二选一，分别需要从江湖势力（正邪阵营）任务中的修罗道之击杀胡一刀和正气堂任务之击杀玄冥二老获取任务所需物品；</t>
    <phoneticPr fontId="15" type="noConversion"/>
  </si>
  <si>
    <r>
      <rPr>
        <sz val="11"/>
        <color theme="1"/>
        <rFont val="宋体"/>
        <family val="3"/>
        <charset val="134"/>
      </rPr>
      <t>畜牧场</t>
    </r>
    <phoneticPr fontId="3" type="noConversion"/>
  </si>
  <si>
    <r>
      <rPr>
        <sz val="11"/>
        <color theme="1"/>
        <rFont val="宋体"/>
        <family val="3"/>
        <charset val="134"/>
      </rPr>
      <t>麦田</t>
    </r>
    <phoneticPr fontId="3" type="noConversion"/>
  </si>
  <si>
    <r>
      <rPr>
        <sz val="11"/>
        <color theme="1"/>
        <rFont val="宋体"/>
        <family val="3"/>
        <charset val="134"/>
      </rPr>
      <t>烧饼铺</t>
    </r>
    <phoneticPr fontId="3" type="noConversion"/>
  </si>
  <si>
    <r>
      <rPr>
        <sz val="11"/>
        <color theme="1"/>
        <rFont val="宋体"/>
        <family val="3"/>
        <charset val="134"/>
      </rPr>
      <t>云上掏</t>
    </r>
    <phoneticPr fontId="3" type="noConversion"/>
  </si>
  <si>
    <r>
      <rPr>
        <sz val="11"/>
        <color theme="1"/>
        <rFont val="宋体"/>
        <family val="3"/>
        <charset val="134"/>
      </rPr>
      <t>高粱地</t>
    </r>
    <phoneticPr fontId="3" type="noConversion"/>
  </si>
  <si>
    <r>
      <rPr>
        <sz val="11"/>
        <color theme="1"/>
        <rFont val="宋体"/>
        <family val="3"/>
        <charset val="134"/>
      </rPr>
      <t>茶园</t>
    </r>
    <phoneticPr fontId="3" type="noConversion"/>
  </si>
  <si>
    <r>
      <rPr>
        <sz val="11"/>
        <color theme="1"/>
        <rFont val="宋体"/>
        <family val="3"/>
        <charset val="134"/>
      </rPr>
      <t>酒坊</t>
    </r>
    <phoneticPr fontId="3" type="noConversion"/>
  </si>
  <si>
    <r>
      <rPr>
        <sz val="11"/>
        <color theme="1"/>
        <rFont val="宋体"/>
        <family val="3"/>
        <charset val="134"/>
      </rPr>
      <t>茶庄</t>
    </r>
    <phoneticPr fontId="3" type="noConversion"/>
  </si>
  <si>
    <t>木料坊</t>
    <phoneticPr fontId="3" type="noConversion"/>
  </si>
  <si>
    <r>
      <t>10</t>
    </r>
    <r>
      <rPr>
        <sz val="11"/>
        <color theme="1"/>
        <rFont val="宋体"/>
        <family val="3"/>
        <charset val="134"/>
      </rPr>
      <t>万</t>
    </r>
    <phoneticPr fontId="3" type="noConversion"/>
  </si>
  <si>
    <r>
      <t>40</t>
    </r>
    <r>
      <rPr>
        <sz val="11"/>
        <color theme="1"/>
        <rFont val="宋体"/>
        <family val="3"/>
        <charset val="134"/>
      </rPr>
      <t>万</t>
    </r>
    <phoneticPr fontId="3" type="noConversion"/>
  </si>
  <si>
    <r>
      <t>2</t>
    </r>
    <r>
      <rPr>
        <sz val="11"/>
        <color theme="1"/>
        <rFont val="宋体"/>
        <family val="3"/>
        <charset val="134"/>
      </rPr>
      <t>羊皮换</t>
    </r>
    <r>
      <rPr>
        <sz val="11"/>
        <color theme="1"/>
        <rFont val="Arial"/>
        <family val="2"/>
      </rPr>
      <t>2</t>
    </r>
    <r>
      <rPr>
        <sz val="11"/>
        <color theme="1"/>
        <rFont val="宋体"/>
        <family val="3"/>
        <charset val="134"/>
      </rPr>
      <t>银票，</t>
    </r>
    <r>
      <rPr>
        <sz val="11"/>
        <color theme="1"/>
        <rFont val="Arial"/>
        <family val="2"/>
      </rPr>
      <t>10</t>
    </r>
    <r>
      <rPr>
        <sz val="11"/>
        <color theme="1"/>
        <rFont val="宋体"/>
        <family val="3"/>
        <charset val="134"/>
      </rPr>
      <t>羊肉换</t>
    </r>
    <r>
      <rPr>
        <sz val="11"/>
        <color theme="1"/>
        <rFont val="Arial"/>
        <family val="2"/>
      </rPr>
      <t>2</t>
    </r>
    <r>
      <rPr>
        <sz val="11"/>
        <color theme="1"/>
        <rFont val="宋体"/>
        <family val="3"/>
        <charset val="134"/>
      </rPr>
      <t>银票</t>
    </r>
    <phoneticPr fontId="3" type="noConversion"/>
  </si>
  <si>
    <r>
      <rPr>
        <sz val="11"/>
        <color theme="1"/>
        <rFont val="宋体"/>
        <family val="3"/>
        <charset val="134"/>
      </rPr>
      <t>每</t>
    </r>
    <r>
      <rPr>
        <sz val="11"/>
        <color theme="1"/>
        <rFont val="Arial"/>
        <family val="2"/>
      </rPr>
      <t>10</t>
    </r>
    <r>
      <rPr>
        <sz val="11"/>
        <color theme="1"/>
        <rFont val="宋体"/>
        <family val="3"/>
        <charset val="134"/>
      </rPr>
      <t>银票购买</t>
    </r>
    <r>
      <rPr>
        <sz val="11"/>
        <color theme="1"/>
        <rFont val="Arial"/>
        <family val="2"/>
      </rPr>
      <t>1</t>
    </r>
    <r>
      <rPr>
        <sz val="11"/>
        <color theme="1"/>
        <rFont val="宋体"/>
        <family val="3"/>
        <charset val="134"/>
      </rPr>
      <t>兵符</t>
    </r>
    <phoneticPr fontId="3" type="noConversion"/>
  </si>
  <si>
    <r>
      <rPr>
        <sz val="11"/>
        <color theme="1"/>
        <rFont val="宋体"/>
        <family val="3"/>
        <charset val="134"/>
      </rPr>
      <t>每</t>
    </r>
    <r>
      <rPr>
        <sz val="11"/>
        <color theme="1"/>
        <rFont val="Arial"/>
        <family val="2"/>
      </rPr>
      <t>3</t>
    </r>
    <r>
      <rPr>
        <sz val="11"/>
        <color theme="1"/>
        <rFont val="宋体"/>
        <family val="3"/>
        <charset val="134"/>
      </rPr>
      <t>天收</t>
    </r>
    <r>
      <rPr>
        <sz val="11"/>
        <color theme="1"/>
        <rFont val="Arial"/>
        <family val="2"/>
      </rPr>
      <t>1</t>
    </r>
    <r>
      <rPr>
        <sz val="11"/>
        <color theme="1"/>
        <rFont val="宋体"/>
        <family val="3"/>
        <charset val="134"/>
      </rPr>
      <t>次，</t>
    </r>
    <r>
      <rPr>
        <sz val="11"/>
        <color theme="1"/>
        <rFont val="Arial"/>
        <family val="2"/>
      </rPr>
      <t>1</t>
    </r>
    <r>
      <rPr>
        <sz val="11"/>
        <color theme="1"/>
        <rFont val="宋体"/>
        <family val="3"/>
        <charset val="134"/>
      </rPr>
      <t>次收</t>
    </r>
    <r>
      <rPr>
        <sz val="11"/>
        <color theme="1"/>
        <rFont val="Arial"/>
        <family val="2"/>
      </rPr>
      <t>10</t>
    </r>
    <r>
      <rPr>
        <sz val="11"/>
        <color theme="1"/>
        <rFont val="宋体"/>
        <family val="3"/>
        <charset val="134"/>
      </rPr>
      <t>份</t>
    </r>
    <phoneticPr fontId="3" type="noConversion"/>
  </si>
  <si>
    <r>
      <t>2</t>
    </r>
    <r>
      <rPr>
        <sz val="11"/>
        <color theme="1"/>
        <rFont val="宋体"/>
        <family val="3"/>
        <charset val="134"/>
      </rPr>
      <t>份小麦换</t>
    </r>
    <r>
      <rPr>
        <sz val="11"/>
        <color theme="1"/>
        <rFont val="Arial"/>
        <family val="2"/>
      </rPr>
      <t>2</t>
    </r>
    <r>
      <rPr>
        <sz val="11"/>
        <color theme="1"/>
        <rFont val="宋体"/>
        <family val="3"/>
        <charset val="134"/>
      </rPr>
      <t>银票</t>
    </r>
    <phoneticPr fontId="3" type="noConversion"/>
  </si>
  <si>
    <r>
      <t>1</t>
    </r>
    <r>
      <rPr>
        <sz val="11"/>
        <color theme="1"/>
        <rFont val="宋体"/>
        <family val="3"/>
        <charset val="134"/>
      </rPr>
      <t>份高粱换</t>
    </r>
    <r>
      <rPr>
        <sz val="11"/>
        <color theme="1"/>
        <rFont val="Arial"/>
        <family val="2"/>
      </rPr>
      <t>2</t>
    </r>
    <r>
      <rPr>
        <sz val="11"/>
        <color theme="1"/>
        <rFont val="宋体"/>
        <family val="3"/>
        <charset val="134"/>
      </rPr>
      <t>银票（高粱地在镖局旁边）</t>
    </r>
    <phoneticPr fontId="3" type="noConversion"/>
  </si>
  <si>
    <r>
      <t>1</t>
    </r>
    <r>
      <rPr>
        <sz val="11"/>
        <color theme="1"/>
        <rFont val="宋体"/>
        <family val="3"/>
        <charset val="134"/>
      </rPr>
      <t>份茶叶换</t>
    </r>
    <r>
      <rPr>
        <sz val="11"/>
        <color theme="1"/>
        <rFont val="Arial"/>
        <family val="2"/>
      </rPr>
      <t>4</t>
    </r>
    <r>
      <rPr>
        <sz val="11"/>
        <color theme="1"/>
        <rFont val="宋体"/>
        <family val="3"/>
        <charset val="134"/>
      </rPr>
      <t>银票</t>
    </r>
    <phoneticPr fontId="3" type="noConversion"/>
  </si>
  <si>
    <r>
      <t>1</t>
    </r>
    <r>
      <rPr>
        <sz val="11"/>
        <color theme="1"/>
        <rFont val="宋体"/>
        <family val="3"/>
        <charset val="134"/>
      </rPr>
      <t>份美酒换</t>
    </r>
    <r>
      <rPr>
        <sz val="11"/>
        <color theme="1"/>
        <rFont val="Arial"/>
        <family val="2"/>
      </rPr>
      <t>16</t>
    </r>
    <r>
      <rPr>
        <sz val="11"/>
        <color theme="1"/>
        <rFont val="宋体"/>
        <family val="3"/>
        <charset val="134"/>
      </rPr>
      <t>张银票</t>
    </r>
    <phoneticPr fontId="3" type="noConversion"/>
  </si>
  <si>
    <r>
      <t>1</t>
    </r>
    <r>
      <rPr>
        <sz val="11"/>
        <color theme="1"/>
        <rFont val="宋体"/>
        <family val="3"/>
        <charset val="134"/>
      </rPr>
      <t>份成茶换</t>
    </r>
    <r>
      <rPr>
        <sz val="11"/>
        <color theme="1"/>
        <rFont val="Arial"/>
        <family val="2"/>
      </rPr>
      <t>16</t>
    </r>
    <r>
      <rPr>
        <sz val="11"/>
        <color theme="1"/>
        <rFont val="宋体"/>
        <family val="3"/>
        <charset val="134"/>
      </rPr>
      <t>张银票</t>
    </r>
    <phoneticPr fontId="3" type="noConversion"/>
  </si>
  <si>
    <t>寒气入心：攻击时，若敌人有冰封，则随机将冰封转化为一个或多个其他的负面状态</t>
    <phoneticPr fontId="5" type="noConversion"/>
  </si>
  <si>
    <t>最豪华气派建筑</t>
    <phoneticPr fontId="3" type="noConversion"/>
  </si>
  <si>
    <t>专属任务2奖励</t>
    <phoneticPr fontId="15" type="noConversion"/>
  </si>
  <si>
    <r>
      <t>绿波香露刀&lt;</t>
    </r>
    <r>
      <rPr>
        <sz val="11"/>
        <color theme="1"/>
        <rFont val="宋体"/>
        <family val="3"/>
        <charset val="134"/>
        <scheme val="minor"/>
      </rPr>
      <t>武器&gt;</t>
    </r>
    <phoneticPr fontId="15" type="noConversion"/>
  </si>
  <si>
    <t>老君仙袍&lt;防具&gt;</t>
    <phoneticPr fontId="15" type="noConversion"/>
  </si>
  <si>
    <t>十八学士&lt;配饰&gt;</t>
    <phoneticPr fontId="15" type="noConversion"/>
  </si>
  <si>
    <t>白虹手&lt;搏击武器&gt;</t>
    <phoneticPr fontId="15" type="noConversion"/>
  </si>
  <si>
    <t>专属特技</t>
    <phoneticPr fontId="15" type="noConversion"/>
  </si>
  <si>
    <t>龟息大法</t>
    <phoneticPr fontId="15" type="noConversion"/>
  </si>
  <si>
    <t>4-1.5</t>
    <phoneticPr fontId="5" type="noConversion"/>
  </si>
  <si>
    <t>神佛辟易：提高辟邪剑法的基础伤害1500点，攻击敌人后有高几率立即对攻击者施展反击栏中的技能 [修炼需袈裟1个]</t>
    <phoneticPr fontId="5" type="noConversion"/>
  </si>
  <si>
    <t>好逑汤</t>
    <phoneticPr fontId="3" type="noConversion"/>
  </si>
  <si>
    <t>天鹰功</t>
    <phoneticPr fontId="5" type="noConversion"/>
  </si>
  <si>
    <t>G3</t>
    <phoneticPr fontId="15" type="noConversion"/>
  </si>
  <si>
    <t>G4</t>
    <phoneticPr fontId="15" type="noConversion"/>
  </si>
  <si>
    <t>击杀潇湘子</t>
  </si>
  <si>
    <t>金龙鞭(蓝图)</t>
    <phoneticPr fontId="15" type="noConversion"/>
  </si>
  <si>
    <t>哭丧棒(蓝图)</t>
    <phoneticPr fontId="15" type="noConversion"/>
  </si>
  <si>
    <t>G1</t>
    <phoneticPr fontId="15" type="noConversion"/>
  </si>
  <si>
    <t>击杀柯镇恶</t>
  </si>
  <si>
    <t>击杀天门道长</t>
  </si>
  <si>
    <t>击杀霍青桐</t>
  </si>
  <si>
    <t>蝙蝠杖(蓝图)</t>
    <phoneticPr fontId="15" type="noConversion"/>
  </si>
  <si>
    <t>翠羽黄衫(蓝图)</t>
    <phoneticPr fontId="15" type="noConversion"/>
  </si>
  <si>
    <t>纯钧剑(蓝图)</t>
    <phoneticPr fontId="15" type="noConversion"/>
  </si>
  <si>
    <t>部分高级任务奖励：</t>
    <phoneticPr fontId="15" type="noConversion"/>
  </si>
  <si>
    <t>情花</t>
    <phoneticPr fontId="15" type="noConversion"/>
  </si>
  <si>
    <t>铁砂</t>
    <phoneticPr fontId="15" type="noConversion"/>
  </si>
  <si>
    <t>奇怪的道符</t>
    <phoneticPr fontId="15" type="noConversion"/>
  </si>
  <si>
    <t>金轮</t>
    <phoneticPr fontId="15" type="noConversion"/>
  </si>
  <si>
    <t>燕国玉玺</t>
    <phoneticPr fontId="15" type="noConversion"/>
  </si>
  <si>
    <t>带头大哥的信</t>
    <phoneticPr fontId="15" type="noConversion"/>
  </si>
  <si>
    <t>藏宝图</t>
    <phoneticPr fontId="15" type="noConversion"/>
  </si>
  <si>
    <t>碧血剑</t>
    <phoneticPr fontId="15" type="noConversion"/>
  </si>
  <si>
    <t>狐裘</t>
    <phoneticPr fontId="15" type="noConversion"/>
  </si>
  <si>
    <t>佛像</t>
    <phoneticPr fontId="15" type="noConversion"/>
  </si>
  <si>
    <t>般若掌套(蓝图)</t>
    <phoneticPr fontId="15" type="noConversion"/>
  </si>
  <si>
    <t>枯荣禅功</t>
    <phoneticPr fontId="5" type="noConversion"/>
  </si>
  <si>
    <t>白虹掌力</t>
    <phoneticPr fontId="5" type="noConversion"/>
  </si>
  <si>
    <t>全真教</t>
    <phoneticPr fontId="5" type="noConversion"/>
  </si>
  <si>
    <t>灵虚步</t>
    <phoneticPr fontId="5" type="noConversion"/>
  </si>
  <si>
    <t>金雁翱翔</t>
    <phoneticPr fontId="5" type="noConversion"/>
  </si>
  <si>
    <t>乘风破浪</t>
    <phoneticPr fontId="5" type="noConversion"/>
  </si>
  <si>
    <t>本门堂主丘处机</t>
  </si>
  <si>
    <t>本门堂主丘处机</t>
    <phoneticPr fontId="5" type="noConversion"/>
  </si>
  <si>
    <t>长老周伯通</t>
  </si>
  <si>
    <t>长老周伯通</t>
    <phoneticPr fontId="5" type="noConversion"/>
  </si>
  <si>
    <t>七星剑法</t>
    <phoneticPr fontId="5" type="noConversion"/>
  </si>
  <si>
    <t>同归剑法</t>
    <phoneticPr fontId="5" type="noConversion"/>
  </si>
  <si>
    <t>重阳神剑</t>
    <phoneticPr fontId="5" type="noConversion"/>
  </si>
  <si>
    <t>剑法</t>
    <phoneticPr fontId="5" type="noConversion"/>
  </si>
  <si>
    <t>少阴</t>
    <phoneticPr fontId="5" type="noConversion"/>
  </si>
  <si>
    <t>若水掌</t>
    <phoneticPr fontId="5" type="noConversion"/>
  </si>
  <si>
    <t>大北斗拳</t>
    <phoneticPr fontId="5" type="noConversion"/>
  </si>
  <si>
    <t>三花聚顶掌</t>
    <phoneticPr fontId="5" type="noConversion"/>
  </si>
  <si>
    <t>履霜破冰掌</t>
    <phoneticPr fontId="5" type="noConversion"/>
  </si>
  <si>
    <t>空明拳</t>
    <phoneticPr fontId="5" type="noConversion"/>
  </si>
  <si>
    <t>接引人赵志敬</t>
  </si>
  <si>
    <t>接引人赵志敬</t>
    <phoneticPr fontId="5" type="noConversion"/>
  </si>
  <si>
    <t>副教主王重阳</t>
  </si>
  <si>
    <t>副教主王重阳</t>
    <phoneticPr fontId="5" type="noConversion"/>
  </si>
  <si>
    <t>全真教专属（阳）</t>
    <phoneticPr fontId="5" type="noConversion"/>
  </si>
  <si>
    <t>赤足经</t>
    <phoneticPr fontId="5" type="noConversion"/>
  </si>
  <si>
    <t>金雁功</t>
    <phoneticPr fontId="5" type="noConversion"/>
  </si>
  <si>
    <t>玉玄归真功</t>
    <phoneticPr fontId="5" type="noConversion"/>
  </si>
  <si>
    <t>天罡北斗阵</t>
    <phoneticPr fontId="5" type="noConversion"/>
  </si>
  <si>
    <t>先天功</t>
    <phoneticPr fontId="5" type="noConversion"/>
  </si>
  <si>
    <t>堂主丘处机</t>
    <phoneticPr fontId="5" type="noConversion"/>
  </si>
  <si>
    <t>副教主王重阳</t>
    <phoneticPr fontId="5" type="noConversion"/>
  </si>
  <si>
    <t>全真教专属（阴）</t>
    <phoneticPr fontId="5" type="noConversion"/>
  </si>
  <si>
    <t>普通弟子尹志平</t>
    <phoneticPr fontId="5" type="noConversion"/>
  </si>
  <si>
    <t>普通弟子尹志平</t>
    <phoneticPr fontId="5" type="noConversion"/>
  </si>
  <si>
    <t>盘膝而坐：未移动前出招，则额外增加反击</t>
    <phoneticPr fontId="5" type="noConversion"/>
  </si>
  <si>
    <t>呼吸入梦：反击是恢复一定内力</t>
    <phoneticPr fontId="5" type="noConversion"/>
  </si>
  <si>
    <t>雁过长空：每回合累积提升自身的轻功</t>
    <phoneticPr fontId="5" type="noConversion"/>
  </si>
  <si>
    <t>雁过无声：反击时恢复内力，增加反击造成的伤害。</t>
    <phoneticPr fontId="5" type="noConversion"/>
  </si>
  <si>
    <t>步斗踏罡：反击时恢复内力并造成迷惑</t>
    <phoneticPr fontId="5" type="noConversion"/>
  </si>
  <si>
    <t>天照魁星：按照周遭同样运行天罡北斗阵的队友数量提升反击时造成的伤害</t>
    <phoneticPr fontId="5" type="noConversion"/>
  </si>
  <si>
    <t>乾坤倒悬：反击时恢复内力并累积提升自身的内功</t>
    <phoneticPr fontId="5" type="noConversion"/>
  </si>
  <si>
    <t>玉树芝兰：每次受击额外累积一定反击值</t>
    <phoneticPr fontId="5" type="noConversion"/>
  </si>
  <si>
    <t>万道归真：反击时恢复内力和气血</t>
    <phoneticPr fontId="5" type="noConversion"/>
  </si>
  <si>
    <t>上善若水，迷惑</t>
    <phoneticPr fontId="5" type="noConversion"/>
  </si>
  <si>
    <t>气冲斗牛，五方行尽</t>
    <phoneticPr fontId="5" type="noConversion"/>
  </si>
  <si>
    <t>抱元守缺，击退，分筋</t>
    <phoneticPr fontId="5" type="noConversion"/>
  </si>
  <si>
    <t>深藏若虚，冲穷中弄</t>
    <phoneticPr fontId="5" type="noConversion"/>
  </si>
  <si>
    <t>南箕北斗，北斗之尊</t>
    <phoneticPr fontId="5" type="noConversion"/>
  </si>
  <si>
    <t>矩形敌方</t>
  </si>
  <si>
    <t>疏星淡月，星河欲转</t>
    <phoneticPr fontId="5" type="noConversion"/>
  </si>
  <si>
    <t>沧波万顷，明河共影</t>
    <phoneticPr fontId="5" type="noConversion"/>
  </si>
  <si>
    <t>暮云烟柳，斜风细雨</t>
    <phoneticPr fontId="5" type="noConversion"/>
  </si>
  <si>
    <t>殊途同归，同归于尽</t>
    <phoneticPr fontId="5" type="noConversion"/>
  </si>
  <si>
    <t>明霞映云间，七星照长空</t>
    <phoneticPr fontId="5" type="noConversion"/>
  </si>
  <si>
    <t>巫山派</t>
    <phoneticPr fontId="5" type="noConversion"/>
  </si>
  <si>
    <t>刀法</t>
    <phoneticPr fontId="5" type="noConversion"/>
  </si>
  <si>
    <t>少阴</t>
    <phoneticPr fontId="5" type="noConversion"/>
  </si>
  <si>
    <t>至阴</t>
    <phoneticPr fontId="5" type="noConversion"/>
  </si>
  <si>
    <t>七曜五龙功</t>
    <phoneticPr fontId="5" type="noConversion"/>
  </si>
  <si>
    <t>金蚕功</t>
    <phoneticPr fontId="5" type="noConversion"/>
  </si>
  <si>
    <t>凤舞刀</t>
    <phoneticPr fontId="5" type="noConversion"/>
  </si>
  <si>
    <t>百鸟朝凤，凤舞九天</t>
    <phoneticPr fontId="5" type="noConversion"/>
  </si>
  <si>
    <t>绝命，绝心</t>
    <phoneticPr fontId="5" type="noConversion"/>
  </si>
  <si>
    <t>刀法≥100</t>
    <phoneticPr fontId="5" type="noConversion"/>
  </si>
  <si>
    <t>天地三绝刀</t>
    <phoneticPr fontId="5" type="noConversion"/>
  </si>
  <si>
    <t>巫山断魂刀</t>
    <phoneticPr fontId="5" type="noConversion"/>
  </si>
  <si>
    <t>云雨巫山，神女摄魂</t>
    <phoneticPr fontId="5" type="noConversion"/>
  </si>
  <si>
    <t>巫山云雨-正邪难两立</t>
    <phoneticPr fontId="5" type="noConversion"/>
  </si>
  <si>
    <t>巫山云雨-决战神女峰</t>
    <phoneticPr fontId="5" type="noConversion"/>
  </si>
  <si>
    <t>巫山云雨-洞庭风波起</t>
    <phoneticPr fontId="5" type="noConversion"/>
  </si>
  <si>
    <t>金蚕盅毒：每次攻击可给予一定的中毒</t>
    <phoneticPr fontId="5" type="noConversion"/>
  </si>
  <si>
    <t>万盅噬心：攻击后根据敌人的中毒程度增加自身的虚招</t>
    <phoneticPr fontId="5" type="noConversion"/>
  </si>
  <si>
    <t>日月五行：若自身中毒未到一百，则每回合增加自身10点中毒，并将自身的负面状态转化为中毒</t>
    <phoneticPr fontId="5" type="noConversion"/>
  </si>
  <si>
    <t>五龙耀世：发动虚招后，根据自身的中毒程度额外造成伤害</t>
    <phoneticPr fontId="5" type="noConversion"/>
  </si>
  <si>
    <t>先天无极：每回合恢复自身的血量并累积提升伤害</t>
    <phoneticPr fontId="5" type="noConversion"/>
  </si>
  <si>
    <t>乌彩蝶好感度90</t>
    <phoneticPr fontId="5" type="noConversion"/>
  </si>
  <si>
    <t>乌彩凤好感度90</t>
    <phoneticPr fontId="5" type="noConversion"/>
  </si>
  <si>
    <t>全真教合计</t>
    <phoneticPr fontId="5" type="noConversion"/>
  </si>
  <si>
    <t>巫山派合计</t>
    <phoneticPr fontId="5" type="noConversion"/>
  </si>
  <si>
    <r>
      <t>100</t>
    </r>
    <r>
      <rPr>
        <sz val="11"/>
        <color theme="1"/>
        <rFont val="宋体"/>
        <family val="3"/>
        <charset val="134"/>
      </rPr>
      <t>份羊肉卷换</t>
    </r>
    <r>
      <rPr>
        <sz val="11"/>
        <color theme="1"/>
        <rFont val="Arial"/>
        <family val="2"/>
      </rPr>
      <t>6</t>
    </r>
    <r>
      <rPr>
        <sz val="11"/>
        <color theme="1"/>
        <rFont val="宋体"/>
        <family val="3"/>
        <charset val="134"/>
      </rPr>
      <t>银票</t>
    </r>
    <phoneticPr fontId="3" type="noConversion"/>
  </si>
  <si>
    <r>
      <rPr>
        <b/>
        <sz val="11"/>
        <color theme="1"/>
        <rFont val="宋体"/>
        <family val="3"/>
        <charset val="134"/>
      </rPr>
      <t>所在地</t>
    </r>
    <phoneticPr fontId="3" type="noConversion"/>
  </si>
  <si>
    <r>
      <rPr>
        <b/>
        <sz val="11"/>
        <color theme="1"/>
        <rFont val="宋体"/>
        <family val="3"/>
        <charset val="134"/>
      </rPr>
      <t>负责人</t>
    </r>
    <phoneticPr fontId="3" type="noConversion"/>
  </si>
  <si>
    <r>
      <rPr>
        <b/>
        <sz val="11"/>
        <color theme="1"/>
        <rFont val="宋体"/>
        <family val="3"/>
        <charset val="134"/>
      </rPr>
      <t>所需材料</t>
    </r>
    <phoneticPr fontId="3" type="noConversion"/>
  </si>
  <si>
    <r>
      <rPr>
        <sz val="11"/>
        <color theme="1"/>
        <rFont val="宋体"/>
        <family val="3"/>
        <charset val="134"/>
      </rPr>
      <t>使用时点物品栏</t>
    </r>
    <r>
      <rPr>
        <sz val="11"/>
        <color theme="1"/>
        <rFont val="Arial"/>
        <family val="2"/>
      </rPr>
      <t>“</t>
    </r>
    <r>
      <rPr>
        <sz val="11"/>
        <color theme="1"/>
        <rFont val="宋体"/>
        <family val="3"/>
        <charset val="134"/>
      </rPr>
      <t>阿四的船</t>
    </r>
    <r>
      <rPr>
        <sz val="11"/>
        <color theme="1"/>
        <rFont val="Arial"/>
        <family val="2"/>
      </rPr>
      <t>”</t>
    </r>
    <phoneticPr fontId="3" type="noConversion"/>
  </si>
  <si>
    <r>
      <rPr>
        <sz val="11"/>
        <color theme="1"/>
        <rFont val="宋体"/>
        <family val="3"/>
        <charset val="134"/>
      </rPr>
      <t>无名岛上</t>
    </r>
    <phoneticPr fontId="3" type="noConversion"/>
  </si>
  <si>
    <r>
      <rPr>
        <sz val="11"/>
        <color theme="1"/>
        <rFont val="宋体"/>
        <family val="3"/>
        <charset val="134"/>
      </rPr>
      <t>铁匠</t>
    </r>
    <phoneticPr fontId="3" type="noConversion"/>
  </si>
  <si>
    <r>
      <rPr>
        <sz val="11"/>
        <color theme="1"/>
        <rFont val="宋体"/>
        <family val="3"/>
        <charset val="134"/>
      </rPr>
      <t>小二</t>
    </r>
    <phoneticPr fontId="3" type="noConversion"/>
  </si>
  <si>
    <r>
      <rPr>
        <sz val="11"/>
        <color theme="1"/>
        <rFont val="宋体"/>
        <family val="3"/>
        <charset val="134"/>
      </rPr>
      <t>李小厨</t>
    </r>
    <phoneticPr fontId="3" type="noConversion"/>
  </si>
  <si>
    <r>
      <rPr>
        <sz val="11"/>
        <color theme="1"/>
        <rFont val="宋体"/>
        <family val="3"/>
        <charset val="134"/>
      </rPr>
      <t>李大厨</t>
    </r>
    <phoneticPr fontId="3" type="noConversion"/>
  </si>
  <si>
    <r>
      <rPr>
        <sz val="11"/>
        <color theme="1"/>
        <rFont val="宋体"/>
        <family val="3"/>
        <charset val="134"/>
      </rPr>
      <t>采石矶</t>
    </r>
    <r>
      <rPr>
        <sz val="11"/>
        <color theme="1"/>
        <rFont val="Arial"/>
        <family val="2"/>
      </rPr>
      <t>(</t>
    </r>
    <r>
      <rPr>
        <sz val="11"/>
        <color theme="1"/>
        <rFont val="宋体"/>
        <family val="3"/>
        <charset val="134"/>
      </rPr>
      <t>场</t>
    </r>
    <r>
      <rPr>
        <sz val="11"/>
        <color theme="1"/>
        <rFont val="Arial"/>
        <family val="2"/>
      </rPr>
      <t>)</t>
    </r>
    <phoneticPr fontId="3" type="noConversion"/>
  </si>
  <si>
    <r>
      <rPr>
        <sz val="11"/>
        <color theme="1"/>
        <rFont val="宋体"/>
        <family val="3"/>
        <charset val="134"/>
      </rPr>
      <t>采矿工人</t>
    </r>
    <phoneticPr fontId="3" type="noConversion"/>
  </si>
  <si>
    <r>
      <rPr>
        <sz val="11"/>
        <color theme="1"/>
        <rFont val="宋体"/>
        <family val="3"/>
        <charset val="134"/>
      </rPr>
      <t>各种矿石；供打造装备及制作工坊礼物，通过石坊换取武当友好度</t>
    </r>
    <phoneticPr fontId="3" type="noConversion"/>
  </si>
  <si>
    <r>
      <rPr>
        <sz val="11"/>
        <color theme="1"/>
        <rFont val="宋体"/>
        <family val="3"/>
        <charset val="134"/>
      </rPr>
      <t>吴小矿</t>
    </r>
    <phoneticPr fontId="3" type="noConversion"/>
  </si>
  <si>
    <r>
      <rPr>
        <sz val="11"/>
        <color theme="1"/>
        <rFont val="宋体"/>
        <family val="3"/>
        <charset val="134"/>
      </rPr>
      <t>吴大矿</t>
    </r>
    <phoneticPr fontId="3" type="noConversion"/>
  </si>
  <si>
    <r>
      <rPr>
        <sz val="11"/>
        <color theme="1"/>
        <rFont val="宋体"/>
        <family val="3"/>
        <charset val="134"/>
      </rPr>
      <t>伐木工人</t>
    </r>
    <phoneticPr fontId="3" type="noConversion"/>
  </si>
  <si>
    <r>
      <rPr>
        <sz val="11"/>
        <color theme="1"/>
        <rFont val="宋体"/>
        <family val="3"/>
        <charset val="134"/>
      </rPr>
      <t>各种木材；供打造装备及制作工坊礼物，通过木料坊换取少林友好度</t>
    </r>
    <phoneticPr fontId="3" type="noConversion"/>
  </si>
  <si>
    <r>
      <rPr>
        <sz val="11"/>
        <color theme="1"/>
        <rFont val="宋体"/>
        <family val="3"/>
        <charset val="134"/>
      </rPr>
      <t>陆小木</t>
    </r>
    <phoneticPr fontId="3" type="noConversion"/>
  </si>
  <si>
    <r>
      <rPr>
        <sz val="11"/>
        <color theme="1"/>
        <rFont val="宋体"/>
        <family val="3"/>
        <charset val="134"/>
      </rPr>
      <t>陆大木</t>
    </r>
    <phoneticPr fontId="3" type="noConversion"/>
  </si>
  <si>
    <r>
      <rPr>
        <sz val="11"/>
        <color theme="1"/>
        <rFont val="宋体"/>
        <family val="3"/>
        <charset val="134"/>
      </rPr>
      <t>药田工人</t>
    </r>
    <phoneticPr fontId="3" type="noConversion"/>
  </si>
  <si>
    <r>
      <rPr>
        <sz val="11"/>
        <color theme="1"/>
        <rFont val="宋体"/>
        <family val="3"/>
        <charset val="134"/>
      </rPr>
      <t>满天星：每</t>
    </r>
    <r>
      <rPr>
        <sz val="11"/>
        <color theme="1"/>
        <rFont val="Arial"/>
        <family val="2"/>
      </rPr>
      <t>1</t>
    </r>
    <r>
      <rPr>
        <sz val="11"/>
        <color theme="1"/>
        <rFont val="宋体"/>
        <family val="3"/>
        <charset val="134"/>
      </rPr>
      <t>颗种子产</t>
    </r>
    <r>
      <rPr>
        <sz val="11"/>
        <color theme="1"/>
        <rFont val="Arial"/>
        <family val="2"/>
      </rPr>
      <t>10</t>
    </r>
    <r>
      <rPr>
        <sz val="11"/>
        <color theme="1"/>
        <rFont val="宋体"/>
        <family val="3"/>
        <charset val="134"/>
      </rPr>
      <t>颗，共</t>
    </r>
    <r>
      <rPr>
        <sz val="11"/>
        <color theme="1"/>
        <rFont val="Arial"/>
        <family val="2"/>
      </rPr>
      <t>99</t>
    </r>
    <r>
      <rPr>
        <sz val="11"/>
        <color theme="1"/>
        <rFont val="宋体"/>
        <family val="3"/>
        <charset val="134"/>
      </rPr>
      <t>颗</t>
    </r>
    <r>
      <rPr>
        <sz val="11"/>
        <color theme="1"/>
        <rFont val="Arial"/>
        <family val="2"/>
      </rPr>
      <t>_x0000__x001C_</t>
    </r>
    <r>
      <rPr>
        <sz val="11"/>
        <color theme="1"/>
        <rFont val="宋体"/>
        <family val="3"/>
        <charset val="134"/>
      </rPr>
      <t/>
    </r>
    <phoneticPr fontId="3" type="noConversion"/>
  </si>
  <si>
    <r>
      <rPr>
        <sz val="11"/>
        <color theme="1"/>
        <rFont val="宋体"/>
        <family val="3"/>
        <charset val="134"/>
      </rPr>
      <t>李小药</t>
    </r>
    <phoneticPr fontId="3" type="noConversion"/>
  </si>
  <si>
    <r>
      <rPr>
        <sz val="11"/>
        <color theme="1"/>
        <rFont val="宋体"/>
        <family val="3"/>
        <charset val="134"/>
      </rPr>
      <t>当归：每</t>
    </r>
    <r>
      <rPr>
        <sz val="11"/>
        <color theme="1"/>
        <rFont val="Arial"/>
        <family val="2"/>
      </rPr>
      <t>1</t>
    </r>
    <r>
      <rPr>
        <sz val="11"/>
        <color theme="1"/>
        <rFont val="宋体"/>
        <family val="3"/>
        <charset val="134"/>
      </rPr>
      <t>颗种子产</t>
    </r>
    <r>
      <rPr>
        <sz val="11"/>
        <color theme="1"/>
        <rFont val="Arial"/>
        <family val="2"/>
      </rPr>
      <t>10</t>
    </r>
    <r>
      <rPr>
        <sz val="11"/>
        <color theme="1"/>
        <rFont val="宋体"/>
        <family val="3"/>
        <charset val="134"/>
      </rPr>
      <t>颗，共</t>
    </r>
    <r>
      <rPr>
        <sz val="11"/>
        <color theme="1"/>
        <rFont val="Arial"/>
        <family val="2"/>
      </rPr>
      <t>99颗_x0000_</t>
    </r>
    <r>
      <rPr>
        <sz val="11"/>
        <color theme="1"/>
        <rFont val="宋体"/>
        <family val="3"/>
        <charset val="134"/>
      </rPr>
      <t/>
    </r>
    <phoneticPr fontId="3" type="noConversion"/>
  </si>
  <si>
    <r>
      <rPr>
        <sz val="11"/>
        <color theme="1"/>
        <rFont val="宋体"/>
        <family val="3"/>
        <charset val="134"/>
      </rPr>
      <t>李大药</t>
    </r>
    <phoneticPr fontId="3" type="noConversion"/>
  </si>
  <si>
    <r>
      <rPr>
        <sz val="11"/>
        <color theme="1"/>
        <rFont val="宋体"/>
        <family val="3"/>
        <charset val="134"/>
      </rPr>
      <t>肉灵芝：每</t>
    </r>
    <r>
      <rPr>
        <sz val="11"/>
        <color theme="1"/>
        <rFont val="Arial"/>
        <family val="2"/>
      </rPr>
      <t>1</t>
    </r>
    <r>
      <rPr>
        <sz val="11"/>
        <color theme="1"/>
        <rFont val="宋体"/>
        <family val="3"/>
        <charset val="134"/>
      </rPr>
      <t>颗种子产</t>
    </r>
    <r>
      <rPr>
        <sz val="11"/>
        <color theme="1"/>
        <rFont val="Arial"/>
        <family val="2"/>
      </rPr>
      <t>10</t>
    </r>
    <r>
      <rPr>
        <sz val="11"/>
        <color theme="1"/>
        <rFont val="宋体"/>
        <family val="3"/>
        <charset val="134"/>
      </rPr>
      <t>颗，共</t>
    </r>
    <r>
      <rPr>
        <sz val="11"/>
        <color theme="1"/>
        <rFont val="Arial"/>
        <family val="2"/>
      </rPr>
      <t>99</t>
    </r>
    <r>
      <rPr>
        <sz val="11"/>
        <color theme="1"/>
        <rFont val="宋体"/>
        <family val="3"/>
        <charset val="134"/>
      </rPr>
      <t>颗</t>
    </r>
    <r>
      <rPr>
        <sz val="11"/>
        <color theme="1"/>
        <rFont val="Arial"/>
        <family val="2"/>
      </rPr>
      <t>_x0000__x001C_</t>
    </r>
    <r>
      <rPr>
        <sz val="11"/>
        <color theme="1"/>
        <rFont val="宋体"/>
        <family val="3"/>
        <charset val="134"/>
      </rPr>
      <t/>
    </r>
    <phoneticPr fontId="3" type="noConversion"/>
  </si>
  <si>
    <r>
      <rPr>
        <sz val="11"/>
        <color theme="1"/>
        <rFont val="宋体"/>
        <family val="3"/>
        <charset val="134"/>
      </rPr>
      <t>农夫</t>
    </r>
    <phoneticPr fontId="3" type="noConversion"/>
  </si>
  <si>
    <r>
      <rPr>
        <sz val="11"/>
        <color theme="1"/>
        <rFont val="宋体"/>
        <family val="3"/>
        <charset val="134"/>
      </rPr>
      <t>张二宝</t>
    </r>
    <phoneticPr fontId="3" type="noConversion"/>
  </si>
  <si>
    <r>
      <rPr>
        <sz val="11"/>
        <color theme="1"/>
        <rFont val="宋体"/>
        <family val="3"/>
        <charset val="134"/>
      </rPr>
      <t>珍珠米：每</t>
    </r>
    <r>
      <rPr>
        <sz val="11"/>
        <color theme="1"/>
        <rFont val="Arial"/>
        <family val="2"/>
      </rPr>
      <t>1</t>
    </r>
    <r>
      <rPr>
        <sz val="11"/>
        <color theme="1"/>
        <rFont val="宋体"/>
        <family val="3"/>
        <charset val="134"/>
      </rPr>
      <t>颗种子产</t>
    </r>
    <r>
      <rPr>
        <sz val="11"/>
        <color theme="1"/>
        <rFont val="Arial"/>
        <family val="2"/>
      </rPr>
      <t>10</t>
    </r>
    <r>
      <rPr>
        <sz val="11"/>
        <color theme="1"/>
        <rFont val="宋体"/>
        <family val="3"/>
        <charset val="134"/>
      </rPr>
      <t>颗，共</t>
    </r>
    <r>
      <rPr>
        <sz val="11"/>
        <color theme="1"/>
        <rFont val="Arial"/>
        <family val="2"/>
      </rPr>
      <t>99</t>
    </r>
    <r>
      <rPr>
        <sz val="11"/>
        <color theme="1"/>
        <rFont val="宋体"/>
        <family val="3"/>
        <charset val="134"/>
      </rPr>
      <t>颗</t>
    </r>
    <r>
      <rPr>
        <sz val="11"/>
        <color theme="1"/>
        <rFont val="Arial"/>
        <family val="2"/>
      </rPr>
      <t>_x0000__x001C_</t>
    </r>
    <r>
      <rPr>
        <sz val="11"/>
        <color theme="1"/>
        <rFont val="宋体"/>
        <family val="3"/>
        <charset val="134"/>
      </rPr>
      <t/>
    </r>
    <phoneticPr fontId="3" type="noConversion"/>
  </si>
  <si>
    <r>
      <rPr>
        <sz val="11"/>
        <color theme="1"/>
        <rFont val="宋体"/>
        <family val="3"/>
        <charset val="134"/>
      </rPr>
      <t>张大宝</t>
    </r>
    <phoneticPr fontId="3" type="noConversion"/>
  </si>
  <si>
    <r>
      <rPr>
        <sz val="11"/>
        <color theme="1"/>
        <rFont val="宋体"/>
        <family val="3"/>
        <charset val="134"/>
      </rPr>
      <t>金坷垃米：每</t>
    </r>
    <r>
      <rPr>
        <sz val="11"/>
        <color theme="1"/>
        <rFont val="Arial"/>
        <family val="2"/>
      </rPr>
      <t>1</t>
    </r>
    <r>
      <rPr>
        <sz val="11"/>
        <color theme="1"/>
        <rFont val="宋体"/>
        <family val="3"/>
        <charset val="134"/>
      </rPr>
      <t>颗种子产</t>
    </r>
    <r>
      <rPr>
        <sz val="11"/>
        <color theme="1"/>
        <rFont val="Arial"/>
        <family val="2"/>
      </rPr>
      <t>10</t>
    </r>
    <r>
      <rPr>
        <sz val="11"/>
        <color theme="1"/>
        <rFont val="宋体"/>
        <family val="3"/>
        <charset val="134"/>
      </rPr>
      <t>颗，共</t>
    </r>
    <r>
      <rPr>
        <sz val="11"/>
        <color theme="1"/>
        <rFont val="Arial"/>
        <family val="2"/>
      </rPr>
      <t>99</t>
    </r>
    <r>
      <rPr>
        <sz val="11"/>
        <color theme="1"/>
        <rFont val="宋体"/>
        <family val="3"/>
        <charset val="134"/>
      </rPr>
      <t>颗</t>
    </r>
    <r>
      <rPr>
        <sz val="11"/>
        <color theme="1"/>
        <rFont val="Arial"/>
        <family val="2"/>
      </rPr>
      <t>_x0000__x001C_</t>
    </r>
    <r>
      <rPr>
        <sz val="11"/>
        <color theme="1"/>
        <rFont val="宋体"/>
        <family val="3"/>
        <charset val="134"/>
      </rPr>
      <t/>
    </r>
    <phoneticPr fontId="3" type="noConversion"/>
  </si>
  <si>
    <r>
      <rPr>
        <sz val="11"/>
        <color theme="1"/>
        <rFont val="宋体"/>
        <family val="3"/>
        <charset val="134"/>
      </rPr>
      <t>小掌柜</t>
    </r>
    <phoneticPr fontId="3" type="noConversion"/>
  </si>
  <si>
    <r>
      <rPr>
        <sz val="11"/>
        <color theme="1"/>
        <rFont val="宋体"/>
        <family val="3"/>
        <charset val="134"/>
      </rPr>
      <t>张掌柜</t>
    </r>
    <phoneticPr fontId="3" type="noConversion"/>
  </si>
  <si>
    <r>
      <rPr>
        <sz val="11"/>
        <color theme="1"/>
        <rFont val="宋体"/>
        <family val="3"/>
        <charset val="134"/>
      </rPr>
      <t>李云天</t>
    </r>
    <phoneticPr fontId="3" type="noConversion"/>
  </si>
  <si>
    <r>
      <rPr>
        <sz val="11"/>
        <color theme="1"/>
        <rFont val="宋体"/>
        <family val="3"/>
        <charset val="134"/>
      </rPr>
      <t>李大义</t>
    </r>
    <phoneticPr fontId="3" type="noConversion"/>
  </si>
  <si>
    <r>
      <rPr>
        <sz val="11"/>
        <color theme="1"/>
        <rFont val="宋体"/>
        <family val="3"/>
        <charset val="134"/>
      </rPr>
      <t>药店老板</t>
    </r>
    <phoneticPr fontId="3" type="noConversion"/>
  </si>
  <si>
    <r>
      <rPr>
        <sz val="11"/>
        <color theme="1"/>
        <rFont val="宋体"/>
        <family val="3"/>
        <charset val="134"/>
      </rPr>
      <t>小郎中</t>
    </r>
    <phoneticPr fontId="3" type="noConversion"/>
  </si>
  <si>
    <r>
      <rPr>
        <sz val="11"/>
        <color theme="1"/>
        <rFont val="宋体"/>
        <family val="3"/>
        <charset val="134"/>
      </rPr>
      <t>老中医</t>
    </r>
    <phoneticPr fontId="3" type="noConversion"/>
  </si>
  <si>
    <r>
      <rPr>
        <sz val="11"/>
        <color theme="1"/>
        <rFont val="宋体"/>
        <family val="3"/>
        <charset val="134"/>
      </rPr>
      <t>工坊掌柜</t>
    </r>
    <phoneticPr fontId="3" type="noConversion"/>
  </si>
  <si>
    <r>
      <rPr>
        <sz val="11"/>
        <color theme="1"/>
        <rFont val="宋体"/>
        <family val="3"/>
        <charset val="134"/>
      </rPr>
      <t>购买江湖侠客礼物的制造配方</t>
    </r>
    <phoneticPr fontId="3" type="noConversion"/>
  </si>
  <si>
    <r>
      <rPr>
        <sz val="11"/>
        <color theme="1"/>
        <rFont val="宋体"/>
        <family val="3"/>
        <charset val="134"/>
      </rPr>
      <t>王小娘子</t>
    </r>
    <phoneticPr fontId="3" type="noConversion"/>
  </si>
  <si>
    <r>
      <rPr>
        <sz val="11"/>
        <color theme="1"/>
        <rFont val="宋体"/>
        <family val="3"/>
        <charset val="134"/>
      </rPr>
      <t>购买江湖俊秀礼物的制造配方</t>
    </r>
    <phoneticPr fontId="3" type="noConversion"/>
  </si>
  <si>
    <r>
      <rPr>
        <sz val="11"/>
        <color theme="1"/>
        <rFont val="宋体"/>
        <family val="3"/>
        <charset val="134"/>
      </rPr>
      <t>王大娘</t>
    </r>
    <phoneticPr fontId="3" type="noConversion"/>
  </si>
  <si>
    <r>
      <rPr>
        <sz val="11"/>
        <color theme="1"/>
        <rFont val="宋体"/>
        <family val="3"/>
        <charset val="134"/>
      </rPr>
      <t>购买一代宗师礼物的制造配方</t>
    </r>
    <phoneticPr fontId="3" type="noConversion"/>
  </si>
  <si>
    <r>
      <rPr>
        <sz val="11"/>
        <color theme="1"/>
        <rFont val="宋体"/>
        <family val="3"/>
        <charset val="134"/>
      </rPr>
      <t>密探首领</t>
    </r>
    <phoneticPr fontId="3" type="noConversion"/>
  </si>
  <si>
    <r>
      <rPr>
        <sz val="11"/>
        <color theme="1"/>
        <rFont val="宋体"/>
        <family val="3"/>
        <charset val="134"/>
      </rPr>
      <t>百晓生</t>
    </r>
    <phoneticPr fontId="3" type="noConversion"/>
  </si>
  <si>
    <r>
      <rPr>
        <sz val="11"/>
        <color theme="1"/>
        <rFont val="宋体"/>
        <family val="3"/>
        <charset val="134"/>
      </rPr>
      <t>林楚楚</t>
    </r>
    <phoneticPr fontId="3" type="noConversion"/>
  </si>
  <si>
    <r>
      <rPr>
        <sz val="11"/>
        <color theme="1"/>
        <rFont val="宋体"/>
        <family val="3"/>
        <charset val="134"/>
      </rPr>
      <t>炼丹坊</t>
    </r>
    <phoneticPr fontId="3" type="noConversion"/>
  </si>
  <si>
    <r>
      <rPr>
        <sz val="11"/>
        <color theme="1"/>
        <rFont val="宋体"/>
        <family val="3"/>
        <charset val="134"/>
      </rPr>
      <t>小道童</t>
    </r>
    <phoneticPr fontId="3" type="noConversion"/>
  </si>
  <si>
    <r>
      <rPr>
        <sz val="11"/>
        <color theme="1"/>
        <rFont val="宋体"/>
        <family val="3"/>
        <charset val="134"/>
      </rPr>
      <t>购买四君子丹药方、云台烧丹药方</t>
    </r>
    <phoneticPr fontId="3" type="noConversion"/>
  </si>
  <si>
    <r>
      <rPr>
        <sz val="11"/>
        <color theme="1"/>
        <rFont val="宋体"/>
        <family val="3"/>
        <charset val="134"/>
      </rPr>
      <t>讲经先生</t>
    </r>
    <phoneticPr fontId="3" type="noConversion"/>
  </si>
  <si>
    <r>
      <rPr>
        <sz val="11"/>
        <color theme="1"/>
        <rFont val="宋体"/>
        <family val="3"/>
        <charset val="134"/>
      </rPr>
      <t>谒佛所</t>
    </r>
    <phoneticPr fontId="3" type="noConversion"/>
  </si>
  <si>
    <r>
      <rPr>
        <sz val="11"/>
        <color theme="1"/>
        <rFont val="宋体"/>
        <family val="3"/>
        <charset val="134"/>
      </rPr>
      <t>阴阳真气和佛学感悟互换（</t>
    </r>
    <r>
      <rPr>
        <sz val="11"/>
        <color theme="1"/>
        <rFont val="Arial"/>
        <family val="2"/>
      </rPr>
      <t>1</t>
    </r>
    <r>
      <rPr>
        <sz val="11"/>
        <color theme="1"/>
        <rFont val="宋体"/>
        <family val="3"/>
        <charset val="134"/>
      </rPr>
      <t>次</t>
    </r>
    <r>
      <rPr>
        <sz val="11"/>
        <color theme="1"/>
        <rFont val="Arial"/>
        <family val="2"/>
      </rPr>
      <t>10</t>
    </r>
    <r>
      <rPr>
        <sz val="11"/>
        <color theme="1"/>
        <rFont val="宋体"/>
        <family val="3"/>
        <charset val="134"/>
      </rPr>
      <t>点）</t>
    </r>
    <phoneticPr fontId="3" type="noConversion"/>
  </si>
  <si>
    <r>
      <rPr>
        <sz val="11"/>
        <color theme="1"/>
        <rFont val="宋体"/>
        <family val="3"/>
        <charset val="134"/>
      </rPr>
      <t>大理段氏，与本门长老对话后可建</t>
    </r>
    <phoneticPr fontId="3" type="noConversion"/>
  </si>
  <si>
    <r>
      <rPr>
        <sz val="11"/>
        <color theme="1"/>
        <rFont val="宋体"/>
        <family val="3"/>
        <charset val="134"/>
      </rPr>
      <t>征战天下</t>
    </r>
    <phoneticPr fontId="3" type="noConversion"/>
  </si>
  <si>
    <r>
      <rPr>
        <sz val="11"/>
        <color theme="1"/>
        <rFont val="宋体"/>
        <family val="3"/>
        <charset val="134"/>
      </rPr>
      <t>襄阳</t>
    </r>
    <phoneticPr fontId="3" type="noConversion"/>
  </si>
  <si>
    <r>
      <rPr>
        <sz val="11"/>
        <color theme="1"/>
        <rFont val="宋体"/>
        <family val="3"/>
        <charset val="134"/>
      </rPr>
      <t>二选一</t>
    </r>
    <phoneticPr fontId="3" type="noConversion"/>
  </si>
  <si>
    <r>
      <rPr>
        <sz val="11"/>
        <color theme="1"/>
        <rFont val="宋体"/>
        <family val="3"/>
        <charset val="134"/>
      </rPr>
      <t>牧人</t>
    </r>
    <phoneticPr fontId="3" type="noConversion"/>
  </si>
  <si>
    <r>
      <rPr>
        <sz val="11"/>
        <color theme="1"/>
        <rFont val="宋体"/>
        <family val="3"/>
        <charset val="134"/>
      </rPr>
      <t>每</t>
    </r>
    <r>
      <rPr>
        <sz val="11"/>
        <color theme="1"/>
        <rFont val="Arial"/>
        <family val="2"/>
      </rPr>
      <t>3</t>
    </r>
    <r>
      <rPr>
        <sz val="11"/>
        <color theme="1"/>
        <rFont val="宋体"/>
        <family val="3"/>
        <charset val="134"/>
      </rPr>
      <t>天收</t>
    </r>
    <r>
      <rPr>
        <sz val="11"/>
        <color theme="1"/>
        <rFont val="Arial"/>
        <family val="2"/>
      </rPr>
      <t>1</t>
    </r>
    <r>
      <rPr>
        <sz val="11"/>
        <color theme="1"/>
        <rFont val="宋体"/>
        <family val="3"/>
        <charset val="134"/>
      </rPr>
      <t>次，</t>
    </r>
    <r>
      <rPr>
        <sz val="11"/>
        <color theme="1"/>
        <rFont val="Arial"/>
        <family val="2"/>
      </rPr>
      <t>1</t>
    </r>
    <r>
      <rPr>
        <sz val="11"/>
        <color theme="1"/>
        <rFont val="宋体"/>
        <family val="3"/>
        <charset val="134"/>
      </rPr>
      <t>次收</t>
    </r>
    <r>
      <rPr>
        <sz val="11"/>
        <color theme="1"/>
        <rFont val="Arial"/>
        <family val="2"/>
      </rPr>
      <t>4</t>
    </r>
    <r>
      <rPr>
        <sz val="11"/>
        <color theme="1"/>
        <rFont val="宋体"/>
        <family val="3"/>
        <charset val="134"/>
      </rPr>
      <t>羊皮、</t>
    </r>
    <r>
      <rPr>
        <sz val="11"/>
        <color theme="1"/>
        <rFont val="Arial"/>
        <family val="2"/>
      </rPr>
      <t>40</t>
    </r>
    <r>
      <rPr>
        <sz val="11"/>
        <color theme="1"/>
        <rFont val="宋体"/>
        <family val="3"/>
        <charset val="134"/>
      </rPr>
      <t>份羊肉</t>
    </r>
    <phoneticPr fontId="3" type="noConversion"/>
  </si>
  <si>
    <r>
      <rPr>
        <sz val="11"/>
        <color theme="1"/>
        <rFont val="宋体"/>
        <family val="3"/>
        <charset val="134"/>
      </rPr>
      <t>步兵营</t>
    </r>
    <phoneticPr fontId="3" type="noConversion"/>
  </si>
  <si>
    <r>
      <rPr>
        <sz val="11"/>
        <color theme="1"/>
        <rFont val="宋体"/>
        <family val="3"/>
        <charset val="134"/>
      </rPr>
      <t>指挥使</t>
    </r>
    <phoneticPr fontId="3" type="noConversion"/>
  </si>
  <si>
    <r>
      <rPr>
        <sz val="11"/>
        <color theme="1"/>
        <rFont val="宋体"/>
        <family val="3"/>
        <charset val="134"/>
      </rPr>
      <t>购买步兵符</t>
    </r>
    <phoneticPr fontId="3" type="noConversion"/>
  </si>
  <si>
    <r>
      <rPr>
        <sz val="11"/>
        <color theme="1"/>
        <rFont val="宋体"/>
        <family val="3"/>
        <charset val="134"/>
      </rPr>
      <t>蒲州</t>
    </r>
    <phoneticPr fontId="3" type="noConversion"/>
  </si>
  <si>
    <r>
      <rPr>
        <sz val="11"/>
        <color theme="1"/>
        <rFont val="宋体"/>
        <family val="3"/>
        <charset val="134"/>
      </rPr>
      <t>麦叔</t>
    </r>
    <phoneticPr fontId="3" type="noConversion"/>
  </si>
  <si>
    <r>
      <rPr>
        <sz val="11"/>
        <color theme="1"/>
        <rFont val="宋体"/>
        <family val="3"/>
        <charset val="134"/>
      </rPr>
      <t>绿柳山庄</t>
    </r>
    <phoneticPr fontId="3" type="noConversion"/>
  </si>
  <si>
    <r>
      <rPr>
        <sz val="11"/>
        <color theme="1"/>
        <rFont val="宋体"/>
        <family val="3"/>
        <charset val="134"/>
      </rPr>
      <t>文大郎</t>
    </r>
    <phoneticPr fontId="3" type="noConversion"/>
  </si>
  <si>
    <r>
      <rPr>
        <sz val="11"/>
        <color theme="1"/>
        <rFont val="宋体"/>
        <family val="3"/>
        <charset val="134"/>
      </rPr>
      <t>制作烧饼：</t>
    </r>
    <r>
      <rPr>
        <sz val="11"/>
        <color theme="1"/>
        <rFont val="Arial"/>
        <family val="2"/>
      </rPr>
      <t>2</t>
    </r>
    <r>
      <rPr>
        <sz val="11"/>
        <color theme="1"/>
        <rFont val="宋体"/>
        <family val="3"/>
        <charset val="134"/>
      </rPr>
      <t>份小麦制</t>
    </r>
    <r>
      <rPr>
        <sz val="11"/>
        <color theme="1"/>
        <rFont val="Arial"/>
        <family val="2"/>
      </rPr>
      <t>100</t>
    </r>
    <r>
      <rPr>
        <sz val="11"/>
        <color theme="1"/>
        <rFont val="宋体"/>
        <family val="3"/>
        <charset val="134"/>
      </rPr>
      <t>份烧饼</t>
    </r>
    <phoneticPr fontId="3" type="noConversion"/>
  </si>
  <si>
    <r>
      <t>100</t>
    </r>
    <r>
      <rPr>
        <sz val="11"/>
        <color theme="1"/>
        <rFont val="宋体"/>
        <family val="3"/>
        <charset val="134"/>
      </rPr>
      <t>份烧饼换</t>
    </r>
    <r>
      <rPr>
        <sz val="11"/>
        <color theme="1"/>
        <rFont val="Arial"/>
        <family val="2"/>
      </rPr>
      <t>6</t>
    </r>
    <r>
      <rPr>
        <sz val="11"/>
        <color theme="1"/>
        <rFont val="宋体"/>
        <family val="3"/>
        <charset val="134"/>
      </rPr>
      <t>银票</t>
    </r>
    <phoneticPr fontId="3" type="noConversion"/>
  </si>
  <si>
    <r>
      <rPr>
        <sz val="11"/>
        <color theme="1"/>
        <rFont val="宋体"/>
        <family val="3"/>
        <charset val="134"/>
      </rPr>
      <t>骑兵营</t>
    </r>
    <phoneticPr fontId="3" type="noConversion"/>
  </si>
  <si>
    <r>
      <rPr>
        <sz val="11"/>
        <color theme="1"/>
        <rFont val="宋体"/>
        <family val="3"/>
        <charset val="134"/>
      </rPr>
      <t>购买骑兵符</t>
    </r>
    <phoneticPr fontId="3" type="noConversion"/>
  </si>
  <si>
    <r>
      <rPr>
        <sz val="11"/>
        <color theme="1"/>
        <rFont val="宋体"/>
        <family val="3"/>
        <charset val="134"/>
      </rPr>
      <t>红梅山庄</t>
    </r>
    <phoneticPr fontId="3" type="noConversion"/>
  </si>
  <si>
    <r>
      <rPr>
        <sz val="11"/>
        <color theme="1"/>
        <rFont val="宋体"/>
        <family val="3"/>
        <charset val="134"/>
      </rPr>
      <t>张小勇</t>
    </r>
    <phoneticPr fontId="3" type="noConversion"/>
  </si>
  <si>
    <r>
      <rPr>
        <sz val="11"/>
        <color theme="1"/>
        <rFont val="宋体"/>
        <family val="3"/>
        <charset val="134"/>
      </rPr>
      <t>制作羊肉卷：每</t>
    </r>
    <r>
      <rPr>
        <sz val="11"/>
        <color theme="1"/>
        <rFont val="Arial"/>
        <family val="2"/>
      </rPr>
      <t>10</t>
    </r>
    <r>
      <rPr>
        <sz val="11"/>
        <color theme="1"/>
        <rFont val="宋体"/>
        <family val="3"/>
        <charset val="134"/>
      </rPr>
      <t>份羊肉制</t>
    </r>
    <r>
      <rPr>
        <sz val="11"/>
        <color theme="1"/>
        <rFont val="Arial"/>
        <family val="2"/>
      </rPr>
      <t>100</t>
    </r>
    <r>
      <rPr>
        <sz val="11"/>
        <color theme="1"/>
        <rFont val="宋体"/>
        <family val="3"/>
        <charset val="134"/>
      </rPr>
      <t>份羊肉卷</t>
    </r>
    <phoneticPr fontId="3" type="noConversion"/>
  </si>
  <si>
    <r>
      <rPr>
        <sz val="11"/>
        <color theme="1"/>
        <rFont val="宋体"/>
        <family val="3"/>
        <charset val="134"/>
      </rPr>
      <t>漱玉矶</t>
    </r>
    <phoneticPr fontId="3" type="noConversion"/>
  </si>
  <si>
    <r>
      <rPr>
        <sz val="11"/>
        <color theme="1"/>
        <rFont val="宋体"/>
        <family val="3"/>
        <charset val="134"/>
      </rPr>
      <t>每</t>
    </r>
    <r>
      <rPr>
        <sz val="11"/>
        <color theme="1"/>
        <rFont val="Arial"/>
        <family val="2"/>
      </rPr>
      <t>3</t>
    </r>
    <r>
      <rPr>
        <sz val="11"/>
        <color theme="1"/>
        <rFont val="宋体"/>
        <family val="3"/>
        <charset val="134"/>
      </rPr>
      <t>天收</t>
    </r>
    <r>
      <rPr>
        <sz val="11"/>
        <color theme="1"/>
        <rFont val="Arial"/>
        <family val="2"/>
      </rPr>
      <t>1</t>
    </r>
    <r>
      <rPr>
        <sz val="11"/>
        <color theme="1"/>
        <rFont val="宋体"/>
        <family val="3"/>
        <charset val="134"/>
      </rPr>
      <t>次，</t>
    </r>
    <r>
      <rPr>
        <sz val="11"/>
        <color theme="1"/>
        <rFont val="Arial"/>
        <family val="2"/>
      </rPr>
      <t>1</t>
    </r>
    <r>
      <rPr>
        <sz val="11"/>
        <color theme="1"/>
        <rFont val="宋体"/>
        <family val="3"/>
        <charset val="134"/>
      </rPr>
      <t>次收</t>
    </r>
    <r>
      <rPr>
        <sz val="11"/>
        <color theme="1"/>
        <rFont val="Arial"/>
        <family val="2"/>
      </rPr>
      <t>8</t>
    </r>
    <r>
      <rPr>
        <sz val="11"/>
        <color theme="1"/>
        <rFont val="宋体"/>
        <family val="3"/>
        <charset val="134"/>
      </rPr>
      <t>份</t>
    </r>
    <phoneticPr fontId="3" type="noConversion"/>
  </si>
  <si>
    <r>
      <rPr>
        <sz val="11"/>
        <color theme="1"/>
        <rFont val="宋体"/>
        <family val="3"/>
        <charset val="134"/>
      </rPr>
      <t>弓兵营</t>
    </r>
    <phoneticPr fontId="3" type="noConversion"/>
  </si>
  <si>
    <r>
      <rPr>
        <sz val="11"/>
        <color theme="1"/>
        <rFont val="宋体"/>
        <family val="3"/>
        <charset val="134"/>
      </rPr>
      <t>购买弓兵符</t>
    </r>
    <phoneticPr fontId="3" type="noConversion"/>
  </si>
  <si>
    <r>
      <rPr>
        <sz val="11"/>
        <color theme="1"/>
        <rFont val="宋体"/>
        <family val="3"/>
        <charset val="134"/>
      </rPr>
      <t>采石矶</t>
    </r>
    <phoneticPr fontId="3" type="noConversion"/>
  </si>
  <si>
    <r>
      <rPr>
        <sz val="11"/>
        <color theme="1"/>
        <rFont val="宋体"/>
        <family val="3"/>
        <charset val="134"/>
      </rPr>
      <t>茶姐</t>
    </r>
    <phoneticPr fontId="3" type="noConversion"/>
  </si>
  <si>
    <r>
      <rPr>
        <sz val="11"/>
        <color theme="1"/>
        <rFont val="宋体"/>
        <family val="3"/>
        <charset val="134"/>
      </rPr>
      <t>每</t>
    </r>
    <r>
      <rPr>
        <sz val="11"/>
        <color theme="1"/>
        <rFont val="Arial"/>
        <family val="2"/>
      </rPr>
      <t>3</t>
    </r>
    <r>
      <rPr>
        <sz val="11"/>
        <color theme="1"/>
        <rFont val="宋体"/>
        <family val="3"/>
        <charset val="134"/>
      </rPr>
      <t>天收</t>
    </r>
    <r>
      <rPr>
        <sz val="11"/>
        <color theme="1"/>
        <rFont val="Arial"/>
        <family val="2"/>
      </rPr>
      <t>1</t>
    </r>
    <r>
      <rPr>
        <sz val="11"/>
        <color theme="1"/>
        <rFont val="宋体"/>
        <family val="3"/>
        <charset val="134"/>
      </rPr>
      <t>次，</t>
    </r>
    <r>
      <rPr>
        <sz val="11"/>
        <color theme="1"/>
        <rFont val="Arial"/>
        <family val="2"/>
      </rPr>
      <t>1</t>
    </r>
    <r>
      <rPr>
        <sz val="11"/>
        <color theme="1"/>
        <rFont val="宋体"/>
        <family val="3"/>
        <charset val="134"/>
      </rPr>
      <t>次收</t>
    </r>
    <r>
      <rPr>
        <sz val="11"/>
        <color theme="1"/>
        <rFont val="Arial"/>
        <family val="2"/>
      </rPr>
      <t>4</t>
    </r>
    <r>
      <rPr>
        <sz val="11"/>
        <color theme="1"/>
        <rFont val="宋体"/>
        <family val="3"/>
        <charset val="134"/>
      </rPr>
      <t>份</t>
    </r>
    <phoneticPr fontId="3" type="noConversion"/>
  </si>
  <si>
    <r>
      <rPr>
        <sz val="11"/>
        <color theme="1"/>
        <rFont val="宋体"/>
        <family val="3"/>
        <charset val="134"/>
      </rPr>
      <t>石梁</t>
    </r>
    <phoneticPr fontId="3" type="noConversion"/>
  </si>
  <si>
    <r>
      <rPr>
        <sz val="11"/>
        <color theme="1"/>
        <rFont val="宋体"/>
        <family val="3"/>
        <charset val="134"/>
      </rPr>
      <t>杜小康</t>
    </r>
    <phoneticPr fontId="3" type="noConversion"/>
  </si>
  <si>
    <r>
      <rPr>
        <sz val="11"/>
        <color theme="1"/>
        <rFont val="宋体"/>
        <family val="3"/>
        <charset val="134"/>
      </rPr>
      <t>制作美酒：</t>
    </r>
    <r>
      <rPr>
        <sz val="11"/>
        <color theme="1"/>
        <rFont val="Arial"/>
        <family val="2"/>
      </rPr>
      <t>2</t>
    </r>
    <r>
      <rPr>
        <sz val="11"/>
        <color theme="1"/>
        <rFont val="宋体"/>
        <family val="3"/>
        <charset val="134"/>
      </rPr>
      <t>份高粱制</t>
    </r>
    <r>
      <rPr>
        <sz val="11"/>
        <color theme="1"/>
        <rFont val="Arial"/>
        <family val="2"/>
      </rPr>
      <t>1</t>
    </r>
    <r>
      <rPr>
        <sz val="11"/>
        <color theme="1"/>
        <rFont val="宋体"/>
        <family val="3"/>
        <charset val="134"/>
      </rPr>
      <t>份美酒</t>
    </r>
    <phoneticPr fontId="3" type="noConversion"/>
  </si>
  <si>
    <r>
      <rPr>
        <sz val="11"/>
        <color theme="1"/>
        <rFont val="宋体"/>
        <family val="3"/>
        <charset val="134"/>
      </rPr>
      <t>陆羽毛</t>
    </r>
    <phoneticPr fontId="3" type="noConversion"/>
  </si>
  <si>
    <r>
      <rPr>
        <sz val="11"/>
        <color theme="1"/>
        <rFont val="宋体"/>
        <family val="3"/>
        <charset val="134"/>
      </rPr>
      <t>制作成茶：</t>
    </r>
    <r>
      <rPr>
        <sz val="11"/>
        <color theme="1"/>
        <rFont val="Arial"/>
        <family val="2"/>
      </rPr>
      <t>1</t>
    </r>
    <r>
      <rPr>
        <sz val="11"/>
        <color theme="1"/>
        <rFont val="宋体"/>
        <family val="3"/>
        <charset val="134"/>
      </rPr>
      <t>份茶叶制</t>
    </r>
    <r>
      <rPr>
        <sz val="11"/>
        <color theme="1"/>
        <rFont val="Arial"/>
        <family val="2"/>
      </rPr>
      <t>1</t>
    </r>
    <r>
      <rPr>
        <sz val="11"/>
        <color theme="1"/>
        <rFont val="宋体"/>
        <family val="3"/>
        <charset val="134"/>
      </rPr>
      <t>份成茶</t>
    </r>
    <phoneticPr fontId="3" type="noConversion"/>
  </si>
  <si>
    <r>
      <rPr>
        <sz val="11"/>
        <color theme="1"/>
        <rFont val="宋体"/>
        <family val="3"/>
        <charset val="134"/>
      </rPr>
      <t>阴阳真气和道学感悟互换（</t>
    </r>
    <r>
      <rPr>
        <sz val="11"/>
        <color theme="1"/>
        <rFont val="Arial"/>
        <family val="2"/>
      </rPr>
      <t>1</t>
    </r>
    <r>
      <rPr>
        <sz val="11"/>
        <color theme="1"/>
        <rFont val="宋体"/>
        <family val="3"/>
        <charset val="134"/>
      </rPr>
      <t>次</t>
    </r>
    <r>
      <rPr>
        <sz val="11"/>
        <color theme="1"/>
        <rFont val="Arial"/>
        <family val="2"/>
      </rPr>
      <t>10</t>
    </r>
    <r>
      <rPr>
        <sz val="11"/>
        <color theme="1"/>
        <rFont val="宋体"/>
        <family val="3"/>
        <charset val="134"/>
      </rPr>
      <t>点）</t>
    </r>
    <phoneticPr fontId="3" type="noConversion"/>
  </si>
  <si>
    <t>全真教，与本门长老对话后可建</t>
    <phoneticPr fontId="3" type="noConversion"/>
  </si>
  <si>
    <t>老君宫</t>
    <phoneticPr fontId="3" type="noConversion"/>
  </si>
  <si>
    <t>武极殿</t>
    <phoneticPr fontId="3" type="noConversion"/>
  </si>
  <si>
    <t>无</t>
    <phoneticPr fontId="3" type="noConversion"/>
  </si>
  <si>
    <r>
      <t>30</t>
    </r>
    <r>
      <rPr>
        <sz val="11"/>
        <color theme="1"/>
        <rFont val="宋体"/>
        <family val="3"/>
        <charset val="134"/>
      </rPr>
      <t>金石</t>
    </r>
    <phoneticPr fontId="3" type="noConversion"/>
  </si>
  <si>
    <t>提供武林神话练功场所</t>
    <phoneticPr fontId="3" type="noConversion"/>
  </si>
  <si>
    <t>与还施水阁管家对话</t>
    <phoneticPr fontId="3" type="noConversion"/>
  </si>
  <si>
    <t>武极殿武者</t>
    <phoneticPr fontId="3" type="noConversion"/>
  </si>
  <si>
    <r>
      <rPr>
        <sz val="11"/>
        <color theme="1"/>
        <rFont val="宋体"/>
        <family val="3"/>
        <charset val="134"/>
      </rPr>
      <t>五常大米：每</t>
    </r>
    <r>
      <rPr>
        <sz val="11"/>
        <color theme="1"/>
        <rFont val="Arial"/>
        <family val="2"/>
      </rPr>
      <t>1</t>
    </r>
    <r>
      <rPr>
        <sz val="11"/>
        <color theme="1"/>
        <rFont val="宋体"/>
        <family val="3"/>
        <charset val="134"/>
      </rPr>
      <t>颗种子产</t>
    </r>
    <r>
      <rPr>
        <sz val="11"/>
        <color theme="1"/>
        <rFont val="Arial"/>
        <family val="2"/>
      </rPr>
      <t>10</t>
    </r>
    <r>
      <rPr>
        <sz val="11"/>
        <color theme="1"/>
        <rFont val="宋体"/>
        <family val="3"/>
        <charset val="134"/>
      </rPr>
      <t>颗，共</t>
    </r>
    <r>
      <rPr>
        <sz val="11"/>
        <color theme="1"/>
        <rFont val="Arial"/>
        <family val="2"/>
      </rPr>
      <t>99</t>
    </r>
    <r>
      <rPr>
        <sz val="11"/>
        <color theme="1"/>
        <rFont val="宋体"/>
        <family val="3"/>
        <charset val="134"/>
      </rPr>
      <t>颗_x0000_</t>
    </r>
    <r>
      <rPr>
        <sz val="11"/>
        <color theme="1"/>
        <rFont val="Arial"/>
        <family val="2"/>
      </rPr>
      <t>_x001C_</t>
    </r>
    <r>
      <rPr>
        <sz val="11"/>
        <color theme="1"/>
        <rFont val="宋体"/>
        <family val="3"/>
        <charset val="134"/>
      </rPr>
      <t/>
    </r>
    <phoneticPr fontId="3" type="noConversion"/>
  </si>
  <si>
    <r>
      <rPr>
        <sz val="11"/>
        <color theme="1"/>
        <rFont val="宋体"/>
        <family val="3"/>
        <charset val="134"/>
      </rPr>
      <t>武林大派各级认证的消息购买</t>
    </r>
    <r>
      <rPr>
        <sz val="11"/>
        <color theme="1"/>
        <rFont val="Arial"/>
        <family val="2"/>
      </rPr>
      <t>1</t>
    </r>
    <r>
      <rPr>
        <sz val="11"/>
        <color theme="1"/>
        <rFont val="宋体"/>
        <family val="3"/>
        <charset val="134"/>
      </rPr>
      <t>次即可，可无限次挑战</t>
    </r>
    <r>
      <rPr>
        <sz val="11"/>
        <color theme="1"/>
        <rFont val="Arial"/>
        <family val="2"/>
      </rPr>
      <t>&lt;</t>
    </r>
    <r>
      <rPr>
        <sz val="11"/>
        <color theme="1"/>
        <rFont val="宋体"/>
        <family val="3"/>
        <charset val="134"/>
      </rPr>
      <t>购买完后，不要乱点，免得花冤枉钱</t>
    </r>
    <r>
      <rPr>
        <sz val="11"/>
        <color theme="1"/>
        <rFont val="Arial"/>
        <family val="2"/>
      </rPr>
      <t>&gt;</t>
    </r>
    <phoneticPr fontId="3" type="noConversion"/>
  </si>
  <si>
    <r>
      <rPr>
        <sz val="11"/>
        <color theme="1"/>
        <rFont val="宋体"/>
        <family val="3"/>
        <charset val="134"/>
      </rPr>
      <t>与</t>
    </r>
    <r>
      <rPr>
        <sz val="11"/>
        <color rgb="FFFF0000"/>
        <rFont val="宋体"/>
        <family val="3"/>
        <charset val="134"/>
      </rPr>
      <t>本门弟子</t>
    </r>
    <r>
      <rPr>
        <sz val="11"/>
        <color theme="1"/>
        <rFont val="宋体"/>
        <family val="3"/>
        <charset val="134"/>
      </rPr>
      <t>对话后解锁</t>
    </r>
    <phoneticPr fontId="3" type="noConversion"/>
  </si>
  <si>
    <r>
      <rPr>
        <sz val="11"/>
        <color theme="1"/>
        <rFont val="宋体"/>
        <family val="3"/>
        <charset val="134"/>
      </rPr>
      <t>与</t>
    </r>
    <r>
      <rPr>
        <sz val="11"/>
        <color rgb="FFFF0000"/>
        <rFont val="宋体"/>
        <family val="3"/>
        <charset val="134"/>
      </rPr>
      <t>本门堂主</t>
    </r>
    <r>
      <rPr>
        <sz val="11"/>
        <color theme="1"/>
        <rFont val="宋体"/>
        <family val="3"/>
        <charset val="134"/>
      </rPr>
      <t>对话后可建</t>
    </r>
    <phoneticPr fontId="3" type="noConversion"/>
  </si>
  <si>
    <t>飞天</t>
    <phoneticPr fontId="15" type="noConversion"/>
  </si>
  <si>
    <t>阴阳逆转</t>
    <phoneticPr fontId="15" type="noConversion"/>
  </si>
  <si>
    <t>特别提醒：铜线会的建筑购买1次即可，购买完后不要乱点，免得花费冤枉的金石。</t>
    <phoneticPr fontId="3" type="noConversion"/>
  </si>
  <si>
    <t>达尔巴</t>
    <phoneticPr fontId="15" type="noConversion"/>
  </si>
  <si>
    <t>项  目</t>
    <phoneticPr fontId="3" type="noConversion"/>
  </si>
  <si>
    <t>霍山</t>
    <phoneticPr fontId="23" type="noConversion"/>
  </si>
  <si>
    <t>陈抟</t>
    <phoneticPr fontId="23" type="noConversion"/>
  </si>
  <si>
    <t>郭襄</t>
    <phoneticPr fontId="23" type="noConversion"/>
  </si>
  <si>
    <t>黄药师</t>
    <phoneticPr fontId="23" type="noConversion"/>
  </si>
  <si>
    <t>段思平</t>
    <phoneticPr fontId="23" type="noConversion"/>
  </si>
  <si>
    <t>东方不败</t>
    <phoneticPr fontId="23" type="noConversion"/>
  </si>
  <si>
    <t>王重阳</t>
    <phoneticPr fontId="23" type="noConversion"/>
  </si>
  <si>
    <t>独孤求败</t>
    <phoneticPr fontId="23" type="noConversion"/>
  </si>
  <si>
    <t>郭靖</t>
    <phoneticPr fontId="23" type="noConversion"/>
  </si>
  <si>
    <t>黄裳</t>
    <phoneticPr fontId="23" type="noConversion"/>
  </si>
  <si>
    <t>何云清</t>
    <phoneticPr fontId="23" type="noConversion"/>
  </si>
  <si>
    <t>林远图</t>
    <phoneticPr fontId="23" type="noConversion"/>
  </si>
  <si>
    <t>巫行云</t>
    <phoneticPr fontId="3" type="noConversion"/>
  </si>
  <si>
    <t>无崖子</t>
    <phoneticPr fontId="3" type="noConversion"/>
  </si>
  <si>
    <t>李秋水</t>
    <phoneticPr fontId="3" type="noConversion"/>
  </si>
  <si>
    <t>所属门派</t>
    <phoneticPr fontId="3" type="noConversion"/>
  </si>
  <si>
    <t>明教</t>
    <phoneticPr fontId="23" type="noConversion"/>
  </si>
  <si>
    <t>华山派</t>
    <phoneticPr fontId="23" type="noConversion"/>
  </si>
  <si>
    <t>峨眉派</t>
    <phoneticPr fontId="23" type="noConversion"/>
  </si>
  <si>
    <t>桃花岛</t>
    <phoneticPr fontId="23" type="noConversion"/>
  </si>
  <si>
    <t>大理段氏</t>
    <phoneticPr fontId="23" type="noConversion"/>
  </si>
  <si>
    <t>日月神教</t>
    <phoneticPr fontId="23" type="noConversion"/>
  </si>
  <si>
    <t>全真教</t>
    <phoneticPr fontId="23" type="noConversion"/>
  </si>
  <si>
    <t>江湖奇人</t>
    <phoneticPr fontId="23" type="noConversion"/>
  </si>
  <si>
    <t>天山灵鹫宫</t>
    <phoneticPr fontId="3" type="noConversion"/>
  </si>
  <si>
    <t>逍遥派</t>
    <phoneticPr fontId="3" type="noConversion"/>
  </si>
  <si>
    <t>天涯海阁</t>
    <phoneticPr fontId="3" type="noConversion"/>
  </si>
  <si>
    <t>入队等级</t>
    <phoneticPr fontId="3" type="noConversion"/>
  </si>
  <si>
    <t>感悟</t>
    <phoneticPr fontId="3" type="noConversion"/>
  </si>
  <si>
    <t>刚拙</t>
    <phoneticPr fontId="23" type="noConversion"/>
  </si>
  <si>
    <t>拙静</t>
    <phoneticPr fontId="23" type="noConversion"/>
  </si>
  <si>
    <t>巧动</t>
    <phoneticPr fontId="23" type="noConversion"/>
  </si>
  <si>
    <t>静柔</t>
    <phoneticPr fontId="23" type="noConversion"/>
  </si>
  <si>
    <t>动刚</t>
    <phoneticPr fontId="23" type="noConversion"/>
  </si>
  <si>
    <t>柔巧</t>
    <phoneticPr fontId="23" type="noConversion"/>
  </si>
  <si>
    <t>动刚</t>
    <phoneticPr fontId="3" type="noConversion"/>
  </si>
  <si>
    <t>柔巧</t>
    <phoneticPr fontId="3" type="noConversion"/>
  </si>
  <si>
    <t>静柔</t>
    <phoneticPr fontId="3" type="noConversion"/>
  </si>
  <si>
    <t>称号</t>
    <phoneticPr fontId="3" type="noConversion"/>
  </si>
  <si>
    <t>角色属性</t>
    <phoneticPr fontId="3" type="noConversion"/>
  </si>
  <si>
    <t>武学面板</t>
    <phoneticPr fontId="3" type="noConversion"/>
  </si>
  <si>
    <t>专属特技</t>
    <phoneticPr fontId="3" type="noConversion"/>
  </si>
  <si>
    <t>长生子</t>
    <phoneticPr fontId="3" type="noConversion"/>
  </si>
  <si>
    <r>
      <rPr>
        <sz val="11"/>
        <color theme="1"/>
        <rFont val="宋体"/>
        <family val="3"/>
        <charset val="134"/>
      </rPr>
      <t>出行，每次6</t>
    </r>
    <r>
      <rPr>
        <sz val="11"/>
        <color theme="1"/>
        <rFont val="Arial"/>
        <family val="2"/>
      </rPr>
      <t>000</t>
    </r>
    <phoneticPr fontId="3" type="noConversion"/>
  </si>
  <si>
    <t>本门弟子，熟悉蒙古，擅长讲述秘闻。</t>
    <phoneticPr fontId="3" type="noConversion"/>
  </si>
  <si>
    <t>还施水阁</t>
    <phoneticPr fontId="3" type="noConversion"/>
  </si>
  <si>
    <t>填海建筑</t>
    <phoneticPr fontId="3" type="noConversion"/>
  </si>
  <si>
    <t>无</t>
    <phoneticPr fontId="3" type="noConversion"/>
  </si>
  <si>
    <t>还施水阁管家</t>
    <phoneticPr fontId="3" type="noConversion"/>
  </si>
  <si>
    <t>子建筑</t>
    <phoneticPr fontId="3" type="noConversion"/>
  </si>
  <si>
    <t>气血+14000</t>
    <phoneticPr fontId="3" type="noConversion"/>
  </si>
  <si>
    <t>20金石换1天王保命丹(+14000气血)；20金石购买1雪参玉蟾丸(+4000内力)</t>
    <phoneticPr fontId="3" type="noConversion"/>
  </si>
  <si>
    <t>全真剑法</t>
    <phoneticPr fontId="5" type="noConversion"/>
  </si>
  <si>
    <t>三清剑法</t>
    <phoneticPr fontId="5" type="noConversion"/>
  </si>
  <si>
    <t>特殊效果1</t>
    <phoneticPr fontId="3" type="noConversion"/>
  </si>
  <si>
    <t>特殊效果2</t>
    <phoneticPr fontId="3" type="noConversion"/>
  </si>
  <si>
    <t>特殊效果3</t>
    <phoneticPr fontId="3" type="noConversion"/>
  </si>
  <si>
    <t>各显其能：施展八仙棍法时有几率恢复自身的气血</t>
    <phoneticPr fontId="5" type="noConversion"/>
  </si>
  <si>
    <t>如疯似魔：施展疯魔杖法法时增加自身的暴击和连击</t>
    <phoneticPr fontId="5" type="noConversion"/>
  </si>
  <si>
    <t>金铰剪月：以疯魔杖法击杀敌人时，恢复一定的精力。</t>
    <phoneticPr fontId="5" type="noConversion"/>
  </si>
  <si>
    <t>步步生莲：施展莲花掌增加连击15点</t>
    <phoneticPr fontId="5" type="noConversion"/>
  </si>
  <si>
    <t>火中怒莲：从正面攻击时额外造成伤害</t>
    <phoneticPr fontId="5" type="noConversion"/>
  </si>
  <si>
    <t>天地之正：施展逍遥游时增加连击</t>
    <phoneticPr fontId="5" type="noConversion"/>
  </si>
  <si>
    <t>六气之辨：出招前移动距离越长，逍遥游的伤害越高。</t>
    <phoneticPr fontId="5" type="noConversion"/>
  </si>
  <si>
    <t>万灵丹</t>
    <phoneticPr fontId="3" type="noConversion"/>
  </si>
  <si>
    <t>2.凌波微步&lt;调和内功&gt;</t>
    <phoneticPr fontId="15" type="noConversion"/>
  </si>
  <si>
    <t>分筋：累积分筋值5点</t>
    <phoneticPr fontId="5" type="noConversion"/>
  </si>
  <si>
    <t>无边落木：施展华山剑法，反击增加5点</t>
    <phoneticPr fontId="5" type="noConversion"/>
  </si>
  <si>
    <t>清风送爽：施展华山剑法，虚招增加5点</t>
    <phoneticPr fontId="5" type="noConversion"/>
  </si>
  <si>
    <t>迷惑：累积迷惑值10点</t>
    <phoneticPr fontId="5" type="noConversion"/>
  </si>
  <si>
    <t>玉女飞梭：施展玉女十九式，连击增加10点，虚招增加10点</t>
    <phoneticPr fontId="5" type="noConversion"/>
  </si>
  <si>
    <t>外伤：累积外伤值10点</t>
    <phoneticPr fontId="5" type="noConversion"/>
  </si>
  <si>
    <t>夺命连环三仙剑</t>
    <phoneticPr fontId="5" type="noConversion"/>
  </si>
  <si>
    <t>二剑：若施展夺命连环三仙剑，反击提升15点</t>
    <phoneticPr fontId="5" type="noConversion"/>
  </si>
  <si>
    <t>三剑：若施展夺命连环三仙剑，连击提升15点</t>
    <phoneticPr fontId="5" type="noConversion"/>
  </si>
  <si>
    <t>落雁峰：若以太岳三青峰作为反击技，反击时额外造成敌人20点内伤</t>
    <phoneticPr fontId="5" type="noConversion"/>
  </si>
  <si>
    <t>冲锋：冲锋攻击，对路径上的敌人造成伤害</t>
    <phoneticPr fontId="5" type="noConversion"/>
  </si>
  <si>
    <t>内伤：累积内伤值10点</t>
    <phoneticPr fontId="5" type="noConversion"/>
  </si>
  <si>
    <t>独孤九剑：以独孤九剑反击，招式伤害增加。孤独九剑威力不受内功影响</t>
    <phoneticPr fontId="5" type="noConversion"/>
  </si>
  <si>
    <t>破拳，破剑，破刀，破枪，破箭，破鞭：面对搏击、剑法、刀法、枪棍、暗器、短兵招式并以独孤九剑反击时，必先闪避敌招后再进行反击</t>
    <phoneticPr fontId="5" type="noConversion"/>
  </si>
  <si>
    <t>其他加成</t>
    <phoneticPr fontId="5" type="noConversion"/>
  </si>
  <si>
    <t>轻功+36</t>
    <phoneticPr fontId="5" type="noConversion"/>
  </si>
  <si>
    <t>毒术+16</t>
    <phoneticPr fontId="5" type="noConversion"/>
  </si>
  <si>
    <t>毒术+24</t>
    <phoneticPr fontId="5" type="noConversion"/>
  </si>
  <si>
    <t>内力+1800</t>
    <phoneticPr fontId="5" type="noConversion"/>
  </si>
  <si>
    <t>云龙三观：施展胡家刀法增加自身的暴击值和卸劲值20点</t>
    <phoneticPr fontId="5" type="noConversion"/>
  </si>
  <si>
    <t>八方藏刀：扩大胡家刀法的范围，且施展胡家刀法发动暴击后，将当前自身的卸劲值全部转化为暴击值</t>
    <phoneticPr fontId="5" type="noConversion"/>
  </si>
  <si>
    <t>炎炎夏日：施展金乌刀法增加自身反击20点</t>
    <phoneticPr fontId="5" type="noConversion"/>
  </si>
  <si>
    <t>大海沉沙：面对剑法招式并以金乌刀法反击时，反击伤害大幅提升。</t>
    <phoneticPr fontId="5" type="noConversion"/>
  </si>
  <si>
    <t>振翅图南：若施展天鹰刀法，自身提升15点连击</t>
    <phoneticPr fontId="5" type="noConversion"/>
  </si>
  <si>
    <t>御宇乘风：若施展天鹰刀法击杀敌人，自身提升25点连击</t>
    <phoneticPr fontId="5" type="noConversion"/>
  </si>
  <si>
    <t>刀剑下昆仑：清除敌人的虚招值</t>
    <phoneticPr fontId="5" type="noConversion"/>
  </si>
  <si>
    <t>昆仑两仪刀：反击提升20点，降低敌人反击20点</t>
    <phoneticPr fontId="5" type="noConversion"/>
  </si>
  <si>
    <t>昆仑两仪剑：暴击提升20点，降低敌人暴击20点</t>
    <phoneticPr fontId="5" type="noConversion"/>
  </si>
  <si>
    <t>竹馨南山，竹烟波月</t>
    <phoneticPr fontId="5" type="noConversion"/>
  </si>
  <si>
    <t>竹馨南山：施展青竹镖提升自身的暴击5点</t>
    <phoneticPr fontId="5" type="noConversion"/>
  </si>
  <si>
    <t>竹烟波月：施展青竹镖提升时消除敌人5点暴击</t>
    <phoneticPr fontId="5" type="noConversion"/>
  </si>
  <si>
    <t>蛇影重重，中毒</t>
    <phoneticPr fontId="5" type="noConversion"/>
  </si>
  <si>
    <t>碧蛇盅</t>
    <phoneticPr fontId="5" type="noConversion"/>
  </si>
  <si>
    <t>蛇影重重：施展碧蛇盅提升自身的连击10点</t>
    <phoneticPr fontId="5" type="noConversion"/>
  </si>
  <si>
    <t>中毒：累积中毒值6点</t>
    <phoneticPr fontId="5" type="noConversion"/>
  </si>
  <si>
    <t>黑血神针</t>
    <phoneticPr fontId="5" type="noConversion"/>
  </si>
  <si>
    <t>迅雷甚雨：施展黑血神针提升自身的暴击和连击10点</t>
    <phoneticPr fontId="5" type="noConversion"/>
  </si>
  <si>
    <t>见血封喉：黑血神针附加中毒，并根据中毒值造成外伤</t>
    <phoneticPr fontId="5" type="noConversion"/>
  </si>
  <si>
    <t>外伤：累积外伤值10点</t>
    <phoneticPr fontId="5" type="noConversion"/>
  </si>
  <si>
    <t>萧萧落木：蚊须针附加暴击10点</t>
    <phoneticPr fontId="5" type="noConversion"/>
  </si>
  <si>
    <t>疾风劲草：使用蚊须针连击后，自身暴击增加15点</t>
    <phoneticPr fontId="5" type="noConversion"/>
  </si>
  <si>
    <t>飞针无形：施展无影绣花针时增加自身的连击30点</t>
    <phoneticPr fontId="5" type="noConversion"/>
  </si>
  <si>
    <t>锦绣江山：自身的轻功值越高，无影绣花针造成的伤害越高</t>
    <phoneticPr fontId="5" type="noConversion"/>
  </si>
  <si>
    <t>冰封：累积冰封值9点</t>
    <phoneticPr fontId="5" type="noConversion"/>
  </si>
  <si>
    <t>中毒：累积中毒值10点</t>
    <phoneticPr fontId="5" type="noConversion"/>
  </si>
  <si>
    <t>求死不能：生死符发动连击时有几率额外追加一次生死符</t>
    <phoneticPr fontId="5" type="noConversion"/>
  </si>
  <si>
    <t>普度众生：施展降龙伏虎棍时提升自身防御并能增加大幅仇恨值</t>
    <phoneticPr fontId="5" type="noConversion"/>
  </si>
  <si>
    <t>摩柯无量：施展降龙伏虎棍后有几率再追加一次攻击，道德越高，几率越高</t>
    <phoneticPr fontId="5" type="noConversion"/>
  </si>
  <si>
    <t>千斤坠，横扫六合</t>
    <phoneticPr fontId="5" type="noConversion"/>
  </si>
  <si>
    <t>横扫六合：施展无上神力杵时，根据自身当前暴击值造成额外伤害</t>
    <phoneticPr fontId="5" type="noConversion"/>
  </si>
  <si>
    <t>杨家枪法</t>
    <phoneticPr fontId="5" type="noConversion"/>
  </si>
  <si>
    <t>十面埋伏：杨家枪法发动暴击后附加晕眩</t>
    <phoneticPr fontId="5" type="noConversion"/>
  </si>
  <si>
    <t>荒无人烟：施展后消除自身10点外伤</t>
    <phoneticPr fontId="5" type="noConversion"/>
  </si>
  <si>
    <t>飞沙走石：发动虚招后，降低敌人的暴击30点</t>
    <phoneticPr fontId="5" type="noConversion"/>
  </si>
  <si>
    <t>寸草不生：施展后消除自身10点晕眩</t>
    <phoneticPr fontId="5" type="noConversion"/>
  </si>
  <si>
    <t>无边大漠：发动暴击后，降低敌人的虚招30点</t>
    <phoneticPr fontId="5" type="noConversion"/>
  </si>
  <si>
    <t>摘花摧叶：若施展银叶针，则提升自身虚招值20点</t>
    <phoneticPr fontId="5" type="noConversion"/>
  </si>
  <si>
    <t>夺命飞针：若银叶针击杀敌人，自身暴击增加30点</t>
    <phoneticPr fontId="5" type="noConversion"/>
  </si>
  <si>
    <t>中毒：累积中毒值20点</t>
    <phoneticPr fontId="5" type="noConversion"/>
  </si>
  <si>
    <t>倩女婆娑：若金花镖发动虚招，则扣除敌人两点精力</t>
    <phoneticPr fontId="5" type="noConversion"/>
  </si>
  <si>
    <t>中毒：累积中毒值10点</t>
    <phoneticPr fontId="5" type="noConversion"/>
  </si>
  <si>
    <t>寒光碧磷：施展碧磷针时，几率附加除了中毒外的其余负面状态</t>
    <phoneticPr fontId="5" type="noConversion"/>
  </si>
  <si>
    <t>分筋：累积分筋值6点</t>
    <phoneticPr fontId="5" type="noConversion"/>
  </si>
  <si>
    <t>化骨：施展化骨镖后提升自身的暴击15点</t>
    <phoneticPr fontId="5" type="noConversion"/>
  </si>
  <si>
    <t>晕眩：累积晕眩值12点</t>
    <phoneticPr fontId="5" type="noConversion"/>
  </si>
  <si>
    <t>毒物缭绕：炸心弹击中中毒的目标时，额外造成伤害</t>
    <phoneticPr fontId="5" type="noConversion"/>
  </si>
  <si>
    <t>破魔障：施展神龙咒时，消除自身所有负面状态20点</t>
    <phoneticPr fontId="5" type="noConversion"/>
  </si>
  <si>
    <t>显神通：施展神龙咒后，恢复自身的精力</t>
    <phoneticPr fontId="5" type="noConversion"/>
  </si>
  <si>
    <t>狄青降龙：施展英雄三招，提升自身的暴击15点</t>
    <phoneticPr fontId="5" type="noConversion"/>
  </si>
  <si>
    <t>鲁达拔柳：若敌人气血高于八成，则额外造成伤害</t>
    <phoneticPr fontId="5" type="noConversion"/>
  </si>
  <si>
    <t>例无虚发：施展小洪飞刀时有几率恢复精力</t>
    <phoneticPr fontId="5" type="noConversion"/>
  </si>
  <si>
    <t>贵妃回眸：施展美人三招，提升自身的反击</t>
    <phoneticPr fontId="5" type="noConversion"/>
  </si>
  <si>
    <t>小怜横陈：以美人三招作为反击技，则伤害增加</t>
    <phoneticPr fontId="5" type="noConversion"/>
  </si>
  <si>
    <t>千变万化：施展断云刀时额外增加虚招15点</t>
    <phoneticPr fontId="5" type="noConversion"/>
  </si>
  <si>
    <t>三顿其魂：施展断云刀发动虚招时额外造成伤害</t>
    <phoneticPr fontId="5" type="noConversion"/>
  </si>
  <si>
    <t>天地低昂：自身当前的反击值越高，则揆天大阖棍的伤害越高</t>
    <phoneticPr fontId="5" type="noConversion"/>
  </si>
  <si>
    <t>江海凝光：若以揆天大阖棍击杀敌人，则自身恢复一定气血、内力和精力</t>
    <phoneticPr fontId="5" type="noConversion"/>
  </si>
  <si>
    <t>月穿秋水：施展流光飞月刀额外增加虚招与连击</t>
    <phoneticPr fontId="5" type="noConversion"/>
  </si>
  <si>
    <t>镜花水月：施展流光飞月刀，若发动虚招，则有一定几率返还施展流光飞月刀所消耗的精力</t>
    <phoneticPr fontId="5" type="noConversion"/>
  </si>
  <si>
    <t>血泥鸿爪：施展六奇棍法时额外增加虚招15点</t>
    <phoneticPr fontId="5" type="noConversion"/>
  </si>
  <si>
    <t>天文龙门：施展六奇棍法发动虚招时，则额外造成自身当前气血值一定比例的伤害</t>
    <phoneticPr fontId="5" type="noConversion"/>
  </si>
  <si>
    <t>万壑争流：施展长白千岩棍时几率恢复一定内力</t>
    <phoneticPr fontId="5" type="noConversion"/>
  </si>
  <si>
    <t>兰摧玉折：施展长白千岩棍时几率消除敌人的反击和卸劲</t>
    <phoneticPr fontId="5" type="noConversion"/>
  </si>
  <si>
    <t>催骨抽髓：若抽髓掌发动虚招，则施加大量中毒</t>
    <phoneticPr fontId="5" type="noConversion"/>
  </si>
  <si>
    <t>毒入五脏：根据敌人中毒程度增加伤害</t>
    <phoneticPr fontId="5" type="noConversion"/>
  </si>
  <si>
    <t>中毒：累积中毒值15点</t>
    <phoneticPr fontId="5" type="noConversion"/>
  </si>
  <si>
    <t>千足游天：自身毒术越高，则三阴蜈蚣爪伤害越高</t>
    <phoneticPr fontId="5" type="noConversion"/>
  </si>
  <si>
    <t>寒毒入心：施展玄冥神掌时消除敌人的卸劲值15点，附加中毒10点</t>
    <phoneticPr fontId="5" type="noConversion"/>
  </si>
  <si>
    <t>掌雪摧骨：对内伤高于80的敌人施展玄冥神掌时，扣除其所有精力</t>
    <phoneticPr fontId="5" type="noConversion"/>
  </si>
  <si>
    <t>断阴夺魄：施展铁掌增加自身的暴击值30点</t>
    <phoneticPr fontId="5" type="noConversion"/>
  </si>
  <si>
    <t>铁掌断魂：若自身轻功越高，则铁掌伤害越高</t>
    <phoneticPr fontId="5" type="noConversion"/>
  </si>
  <si>
    <t>杏花春雨：施展绕指柔剑提升自身的卸劲</t>
    <phoneticPr fontId="5" type="noConversion"/>
  </si>
  <si>
    <t>春云绵绵：施展绕指柔剑时恢复自身一定气血</t>
    <phoneticPr fontId="5" type="noConversion"/>
  </si>
  <si>
    <t>春云绵绵：施展柔云剑法增加自身反击20点</t>
    <phoneticPr fontId="5" type="noConversion"/>
  </si>
  <si>
    <t>君子如松：施展五大夫剑增加自身卸劲20点</t>
    <phoneticPr fontId="5" type="noConversion"/>
  </si>
  <si>
    <t>古意苍然：每次从目标正面进行攻击时，额外造成伤害</t>
    <phoneticPr fontId="5" type="noConversion"/>
  </si>
  <si>
    <t>玄之又玄：施展玄虚刀法发动虚招后，恢复自身的内力</t>
    <phoneticPr fontId="5" type="noConversion"/>
  </si>
  <si>
    <t>道亦非道：自身资质越高，则玄虚刀法造成的伤害越高</t>
    <phoneticPr fontId="5" type="noConversion"/>
  </si>
  <si>
    <t>游龙飞凤：施展八卦刀法增加自身卸劲20点</t>
    <phoneticPr fontId="5" type="noConversion"/>
  </si>
  <si>
    <t>游龙飞凤，八卦洞玄</t>
    <phoneticPr fontId="5" type="noConversion"/>
  </si>
  <si>
    <t>八卦洞玄：使用八卦刀法反击时，增加招式的威力</t>
    <phoneticPr fontId="5" type="noConversion"/>
  </si>
  <si>
    <t>松针旋舞：施展碧针清掌增加自身连击20点</t>
    <phoneticPr fontId="5" type="noConversion"/>
  </si>
  <si>
    <t>霞明玉映：施展赤霞掌法时提升自身的连击</t>
    <phoneticPr fontId="5" type="noConversion"/>
  </si>
  <si>
    <t>霞光满天：施展赤霞掌法连击后，有几率对周遭两格的敌人皆造成伤害</t>
    <phoneticPr fontId="5" type="noConversion"/>
  </si>
  <si>
    <t>解衣延宠命横剑总威名：施展连城剑法增加自身的连击值30点</t>
    <phoneticPr fontId="5" type="noConversion"/>
  </si>
  <si>
    <t>万国仰宗周衣冠拜冕旒：学会越多剑法招式，连城剑法的威力越强</t>
    <phoneticPr fontId="5" type="noConversion"/>
  </si>
  <si>
    <t>道出无形：施展上清快剑增加自身连击20点</t>
    <phoneticPr fontId="5" type="noConversion"/>
  </si>
  <si>
    <t>大罗三清：上清快剑连击时额外附加晕眩和内伤</t>
    <phoneticPr fontId="5" type="noConversion"/>
  </si>
  <si>
    <t>云走风切：每次施展龙城剑法时都会累积提升自身的轻功</t>
    <phoneticPr fontId="5" type="noConversion"/>
  </si>
  <si>
    <t>燕城飞雪：若施展龙城剑法发动连击，则会累积提升自身的剑法</t>
    <phoneticPr fontId="5" type="noConversion"/>
  </si>
  <si>
    <t>百鸟朝凤：施展凤舞刀后增加自身的虚招15点</t>
    <phoneticPr fontId="5" type="noConversion"/>
  </si>
  <si>
    <t>凤舞九天：施展凤舞刀发动虚招后累积提升自身的轻功</t>
    <phoneticPr fontId="5" type="noConversion"/>
  </si>
  <si>
    <t>绝命：施展天地三绝刀时，自身气血越低，造成的伤害越高</t>
    <phoneticPr fontId="5" type="noConversion"/>
  </si>
  <si>
    <t>绝心：施展天地三绝刀时有几率额外造成敌人最大气血一定比例的伤害</t>
    <phoneticPr fontId="5" type="noConversion"/>
  </si>
  <si>
    <t>云雨巫山：施展巫山断魂刀附加迷惑</t>
    <phoneticPr fontId="5" type="noConversion"/>
  </si>
  <si>
    <t>神女摄魂：施展巫山断魂刀可移动到敌人背后进行攻击并附加分筋</t>
    <phoneticPr fontId="5" type="noConversion"/>
  </si>
  <si>
    <t>气若如虹</t>
    <phoneticPr fontId="5" type="noConversion"/>
  </si>
  <si>
    <t>气若如虹：施展白虹掌力时，自身当前剩余的内力越高，则造成的伤害越高</t>
    <phoneticPr fontId="5" type="noConversion"/>
  </si>
  <si>
    <t>迷惑：累积迷惑值10点</t>
    <phoneticPr fontId="5" type="noConversion"/>
  </si>
  <si>
    <t>内伤：累积内伤值15点</t>
    <phoneticPr fontId="5" type="noConversion"/>
  </si>
  <si>
    <t>化劫：施展百变珍珑棋发动虚招后有几率恢复自身1-7点精力</t>
    <phoneticPr fontId="5" type="noConversion"/>
  </si>
  <si>
    <t>内伤：累积内伤值24点</t>
    <phoneticPr fontId="5" type="noConversion"/>
  </si>
  <si>
    <t>梅影惊鸿，梅花三弄</t>
    <phoneticPr fontId="5" type="noConversion"/>
  </si>
  <si>
    <t>梅影惊鸿：自身当前的虚招值越高，则施展天山折梅手时的威力越强</t>
    <phoneticPr fontId="5" type="noConversion"/>
  </si>
  <si>
    <t>梅花三弄：面对搏击、剑法、刀法招式并以天山折梅手反击时，有一定几率化解此次伤害</t>
    <phoneticPr fontId="5" type="noConversion"/>
  </si>
  <si>
    <t>外伤：累积外伤值10点</t>
    <phoneticPr fontId="5" type="noConversion"/>
  </si>
  <si>
    <t>八仙过海：施展八仙棍法时增加自身的卸劲</t>
    <phoneticPr fontId="5" type="noConversion"/>
  </si>
  <si>
    <t>一指禅</t>
    <phoneticPr fontId="5" type="noConversion"/>
  </si>
  <si>
    <t>一指破禅：施展一指禅提升自身的卸劲5点</t>
    <phoneticPr fontId="5" type="noConversion"/>
  </si>
  <si>
    <t>晕眩：累积晕眩值6点</t>
    <phoneticPr fontId="5" type="noConversion"/>
  </si>
  <si>
    <t>妙谛指</t>
    <phoneticPr fontId="5" type="noConversion"/>
  </si>
  <si>
    <t>须弥妙光：施展妙谛指恢复自身一定的气血</t>
    <phoneticPr fontId="5" type="noConversion"/>
  </si>
  <si>
    <t>妙法莲华：施展妙谛指恢复自身一定的内力</t>
    <phoneticPr fontId="5" type="noConversion"/>
  </si>
  <si>
    <t>五罗轻烟掌</t>
    <phoneticPr fontId="5" type="noConversion"/>
  </si>
  <si>
    <t>烟海云涛：施展五罗轻烟掌提升自身的卸劲与连击10点</t>
    <phoneticPr fontId="5" type="noConversion"/>
  </si>
  <si>
    <t>烟消云散：施展五罗轻烟掌消除自身所有的负面特性5点</t>
    <phoneticPr fontId="5" type="noConversion"/>
  </si>
  <si>
    <t>封穴：累积封穴值10点</t>
    <phoneticPr fontId="5" type="noConversion"/>
  </si>
  <si>
    <t>内伤：累积内伤值10点</t>
    <phoneticPr fontId="5" type="noConversion"/>
  </si>
  <si>
    <t>一元复始：施展一阳指后，为周遭一个气血低于三成的队友恢复气血，此时将额外消耗自身的内力</t>
    <phoneticPr fontId="5" type="noConversion"/>
  </si>
  <si>
    <t>少商剑：增加六脉神剑的基础伤害；商阳剑：施展六脉神剑时根据自身的轻功值额外造成伤害；中冲剑：施展六脉神剑时根据自身的内功值额外造成伤害；关冲剑：施展六脉神剑后消除敌人所有特技值30点；少冲剑：施展六脉神剑时击退目标以及他的时序，并且对其附加内伤和晕眩；少泽剑：从正面或侧面施展六脉神剑时额外造成伤害；上述六剑均同时增加六脉神剑的内力消耗。</t>
    <phoneticPr fontId="5" type="noConversion"/>
  </si>
  <si>
    <t>少商剑、商阳剑、中冲剑、关冲剑、少冲剑、少泽剑</t>
    <phoneticPr fontId="5" type="noConversion"/>
  </si>
  <si>
    <t>天下无狗：打狗棒法发动虚招时，扣除敌人一定的精力</t>
    <phoneticPr fontId="5" type="noConversion"/>
  </si>
  <si>
    <t>加防：5回合内，大幅提升友方的防御力</t>
    <phoneticPr fontId="5" type="noConversion"/>
  </si>
  <si>
    <t>兼济天下：施展赏善时，额外增加此人一定的防御力</t>
    <phoneticPr fontId="5" type="noConversion"/>
  </si>
  <si>
    <t>诸恶伏诛：施展罚恶时，自身的道德越高，伤害便越高</t>
    <phoneticPr fontId="5" type="noConversion"/>
  </si>
  <si>
    <t>白蟒鞭法</t>
    <phoneticPr fontId="5" type="noConversion"/>
  </si>
  <si>
    <t>斗折蛇行：施展白蟒鞭法后，消除敌人连击30点</t>
    <phoneticPr fontId="5" type="noConversion"/>
  </si>
  <si>
    <t>银蛇狂舞：施展白蟒鞭法时，自身连击增加30点</t>
    <phoneticPr fontId="5" type="noConversion"/>
  </si>
  <si>
    <t>蛇牙入骨：若以白蟒鞭法攻击外伤超过70的敌人，则必定暴击</t>
    <phoneticPr fontId="5" type="noConversion"/>
  </si>
  <si>
    <t>六丁开山：额外消耗1000点内力，造成30点内伤</t>
    <phoneticPr fontId="5" type="noConversion"/>
  </si>
  <si>
    <t>分筋：累积分筋值6点</t>
    <phoneticPr fontId="5" type="noConversion"/>
  </si>
  <si>
    <t>碧波掌法</t>
    <phoneticPr fontId="5" type="noConversion"/>
  </si>
  <si>
    <t>暗涌內漩：使用碧波掌法可在目标处生成一个不会移动，不会攻击，但拥有一定仇恨值的机关傀儡，同一时间战场上只能存在一个桃花岛机关。</t>
    <phoneticPr fontId="5" type="noConversion"/>
  </si>
  <si>
    <t>蓝熏桂馨：兰花拂穴手附加10点虚招</t>
    <phoneticPr fontId="5" type="noConversion"/>
  </si>
  <si>
    <t>空谷幽兰：使用兰花拂穴手可在目标处生成一个可进行攻击机关傀儡，同一时间战场上只能存在一个桃花岛机关。</t>
    <phoneticPr fontId="5" type="noConversion"/>
  </si>
  <si>
    <t>封穴，万花齐落，神剑飞影</t>
    <phoneticPr fontId="5" type="noConversion"/>
  </si>
  <si>
    <t>封穴：累积封穴值8点</t>
    <phoneticPr fontId="5" type="noConversion"/>
  </si>
  <si>
    <t>万花齐落：落英神剑掌附加20点连击</t>
    <phoneticPr fontId="5" type="noConversion"/>
  </si>
  <si>
    <t>神剑飞影：使用落英神剑掌可在目标处生成一个可进行攻击机关傀儡，同一时间战场上只能存在一个桃花岛机关。</t>
    <phoneticPr fontId="5" type="noConversion"/>
  </si>
  <si>
    <t>劈空掌</t>
    <phoneticPr fontId="5" type="noConversion"/>
  </si>
  <si>
    <t>移形换影：若未移动前施展劈空掌，则威力上升20%</t>
    <phoneticPr fontId="5" type="noConversion"/>
  </si>
  <si>
    <t>铁门八卦：使用劈空掌可在目标处生成一个不会移动，不会攻击，但拥有一定仇恨值的机关傀儡，同一时间战场上只能存在一个桃花岛机关。</t>
    <phoneticPr fontId="5" type="noConversion"/>
  </si>
  <si>
    <t>错骨：累积错骨值10点</t>
    <phoneticPr fontId="5" type="noConversion"/>
  </si>
  <si>
    <t>弹指神通</t>
    <phoneticPr fontId="5" type="noConversion"/>
  </si>
  <si>
    <t>疾风式：若使用弹指神通发动虚招，则自身暴击增加30点</t>
    <phoneticPr fontId="5" type="noConversion"/>
  </si>
  <si>
    <t>落雨式：若使用弹指神通发动连击，则随机造成一种到两种异常状态</t>
    <phoneticPr fontId="5" type="noConversion"/>
  </si>
  <si>
    <t>外伤：累积外伤值10点</t>
    <phoneticPr fontId="5" type="noConversion"/>
  </si>
  <si>
    <t>除恶务尽：灭剑附加30点暴击</t>
    <phoneticPr fontId="5" type="noConversion"/>
  </si>
  <si>
    <t>凛然大义：使用灭剑和绝剑击杀敌人后，自身回复4点精力</t>
    <phoneticPr fontId="5" type="noConversion"/>
  </si>
  <si>
    <t>法不容情：绝剑附加30点连击</t>
    <phoneticPr fontId="5" type="noConversion"/>
  </si>
  <si>
    <t>沧波万顷：施展全真剑法提升自身的暴击5点</t>
    <phoneticPr fontId="5" type="noConversion"/>
  </si>
  <si>
    <t>明河共影：施展全真剑法提升自身的反击10点</t>
    <phoneticPr fontId="5" type="noConversion"/>
  </si>
  <si>
    <t>暮云烟柳：施展三清剑法提升自身的反击10点</t>
    <phoneticPr fontId="5" type="noConversion"/>
  </si>
  <si>
    <t>斜风细雨：施展三清剑法时降低敌人的连击</t>
    <phoneticPr fontId="5" type="noConversion"/>
  </si>
  <si>
    <t>殊途同归：施展同归剑法时提升自身的暴击20点</t>
    <phoneticPr fontId="5" type="noConversion"/>
  </si>
  <si>
    <t>同归于尽：施展同归剑法时提升自身已损失气血一定比例的伤害</t>
    <phoneticPr fontId="5" type="noConversion"/>
  </si>
  <si>
    <t>明霞映云间：施展重阳神剑后，提升自身的反击30点</t>
    <phoneticPr fontId="5" type="noConversion"/>
  </si>
  <si>
    <t>七星照长空：作为反击技反击敌人时有几率造成多倍的伤害</t>
    <phoneticPr fontId="5" type="noConversion"/>
  </si>
  <si>
    <t>疏星淡月：施展七星剑法提升自身的反击15点</t>
    <phoneticPr fontId="5" type="noConversion"/>
  </si>
  <si>
    <t>星河欲转：以七星剑法作为反击技时，额外增加伤害</t>
    <phoneticPr fontId="5" type="noConversion"/>
  </si>
  <si>
    <t>上善若水：施展若水掌提升自身的反击5点</t>
    <phoneticPr fontId="5" type="noConversion"/>
  </si>
  <si>
    <t>迷惑：累积迷惑值6点</t>
    <phoneticPr fontId="5" type="noConversion"/>
  </si>
  <si>
    <t>南箕北斗：施展大北斗拳提升自身的反击和暴击10点</t>
    <phoneticPr fontId="5" type="noConversion"/>
  </si>
  <si>
    <t>北斗之尊：以大北斗拳作为反击技时，增加反击时的伤害</t>
    <phoneticPr fontId="5" type="noConversion"/>
  </si>
  <si>
    <t>深藏若虚：施展空明拳时提升自身的反击和暴击20点</t>
    <phoneticPr fontId="5" type="noConversion"/>
  </si>
  <si>
    <t>冲穷中弄：若以空明拳作为反击技，则反击时有几率追加一次空明拳</t>
    <phoneticPr fontId="5" type="noConversion"/>
  </si>
  <si>
    <t>抱元守缺：施展履霜破冰掌时消除自身一定的负面状态</t>
    <phoneticPr fontId="5" type="noConversion"/>
  </si>
  <si>
    <t>击退：将中招敌人击退</t>
    <phoneticPr fontId="5" type="noConversion"/>
  </si>
  <si>
    <t>分筋：累积分筋值6点</t>
    <phoneticPr fontId="5" type="noConversion"/>
  </si>
  <si>
    <t>气冲斗牛：施展三花聚顶掌后提升自身的反击15点</t>
    <phoneticPr fontId="5" type="noConversion"/>
  </si>
  <si>
    <t>五方行尽：施展三花聚顶掌后，一定几率返还三花聚顶掌消耗的精力</t>
    <phoneticPr fontId="5" type="noConversion"/>
  </si>
  <si>
    <t>封穴：累积封穴值12点</t>
    <phoneticPr fontId="5" type="noConversion"/>
  </si>
  <si>
    <t>九阴白骨爪</t>
    <phoneticPr fontId="5" type="noConversion"/>
  </si>
  <si>
    <t>摧敌首脑：施展九阴白骨爪后，自身暴击增加30点</t>
    <phoneticPr fontId="5" type="noConversion"/>
  </si>
  <si>
    <t>如穿腐土：施展九阴白骨爪时，消除敌人的卸劲30点</t>
    <phoneticPr fontId="5" type="noConversion"/>
  </si>
  <si>
    <t>白骨催心：若九阴白骨爪暴击，则敌人受到内外伤各20点</t>
    <phoneticPr fontId="5" type="noConversion"/>
  </si>
  <si>
    <t>七伤拳</t>
    <phoneticPr fontId="5" type="noConversion"/>
  </si>
  <si>
    <t>一伤七伤：施展七伤拳时，自身增加内伤10点，敌人增加内伤30点</t>
    <phoneticPr fontId="5" type="noConversion"/>
  </si>
  <si>
    <t>七劲迸发：七伤拳范围增大，威力增强</t>
    <phoneticPr fontId="5" type="noConversion"/>
  </si>
  <si>
    <t>眩晕：累积晕眩值10点</t>
    <phoneticPr fontId="5" type="noConversion"/>
  </si>
  <si>
    <t>外伤：累积外伤值10点</t>
    <phoneticPr fontId="5" type="noConversion"/>
  </si>
  <si>
    <t>大巧不工：自身负重越高，玄铁剑法暴击时造成的伤害越高</t>
    <phoneticPr fontId="5" type="noConversion"/>
  </si>
  <si>
    <t>江上弄笛：发动连击时，招式威力提升30%</t>
    <phoneticPr fontId="5" type="noConversion"/>
  </si>
  <si>
    <t>流星飞坠：若以辟邪剑法击杀击杀敌人，自身暴击率增加50%</t>
    <phoneticPr fontId="5" type="noConversion"/>
  </si>
  <si>
    <t>群邪易辟：在背后攻击时必定攻击两次</t>
    <phoneticPr fontId="5" type="noConversion"/>
  </si>
  <si>
    <t>金针渡劫：若施展两仪剑法，暴击提升15点</t>
    <phoneticPr fontId="5" type="noConversion"/>
  </si>
  <si>
    <t>峭壁断云：若施展两仪剑法，降低敌人卸劲10点</t>
    <phoneticPr fontId="5" type="noConversion"/>
  </si>
  <si>
    <t>护甲</t>
    <phoneticPr fontId="3" type="noConversion"/>
  </si>
  <si>
    <r>
      <t>修罗道-击杀柯镇恶，</t>
    </r>
    <r>
      <rPr>
        <sz val="11"/>
        <color theme="1"/>
        <rFont val="宋体"/>
        <family val="3"/>
        <charset val="134"/>
        <scheme val="minor"/>
      </rPr>
      <t>三选一</t>
    </r>
    <phoneticPr fontId="3" type="noConversion"/>
  </si>
  <si>
    <t>重量</t>
    <phoneticPr fontId="3" type="noConversion"/>
  </si>
  <si>
    <t>耐久</t>
    <phoneticPr fontId="3" type="noConversion"/>
  </si>
  <si>
    <t>可淬炼孔数</t>
    <phoneticPr fontId="3" type="noConversion"/>
  </si>
  <si>
    <t>攻击伤害</t>
    <phoneticPr fontId="3" type="noConversion"/>
  </si>
  <si>
    <r>
      <t>金银血蛇：受击后使攻击者增加中毒5</t>
    </r>
    <r>
      <rPr>
        <sz val="11"/>
        <color theme="1"/>
        <rFont val="宋体"/>
        <family val="3"/>
        <charset val="134"/>
        <scheme val="minor"/>
      </rPr>
      <t>点，自身则增加反击5点</t>
    </r>
    <phoneticPr fontId="3" type="noConversion"/>
  </si>
  <si>
    <t>序号</t>
    <phoneticPr fontId="3" type="noConversion"/>
  </si>
  <si>
    <t>c1</t>
    <phoneticPr fontId="3" type="noConversion"/>
  </si>
  <si>
    <t>c2</t>
    <phoneticPr fontId="3" type="noConversion"/>
  </si>
  <si>
    <t>冲锋：冲锋攻击，对路径上的敌人造成伤害</t>
    <phoneticPr fontId="5" type="noConversion"/>
  </si>
  <si>
    <t>九剑归一：使用九剑归一时必定暴击</t>
    <phoneticPr fontId="5" type="noConversion"/>
  </si>
  <si>
    <t>a1-1</t>
    <phoneticPr fontId="3" type="noConversion"/>
  </si>
  <si>
    <t>a1-2</t>
  </si>
  <si>
    <t>a1-3</t>
  </si>
  <si>
    <t>a1-4</t>
  </si>
  <si>
    <t>a1-5</t>
  </si>
  <si>
    <t>a1-6</t>
  </si>
  <si>
    <t>a1-7</t>
  </si>
  <si>
    <t>a1-8</t>
  </si>
  <si>
    <t>a1-9</t>
  </si>
  <si>
    <t>a1-10</t>
  </si>
  <si>
    <t>b1-1</t>
    <phoneticPr fontId="3" type="noConversion"/>
  </si>
  <si>
    <t>c3</t>
  </si>
  <si>
    <t>c4</t>
  </si>
  <si>
    <t>c5</t>
  </si>
  <si>
    <t>c6</t>
  </si>
  <si>
    <t>c7</t>
  </si>
  <si>
    <t>c8</t>
  </si>
  <si>
    <r>
      <t>b</t>
    </r>
    <r>
      <rPr>
        <sz val="11"/>
        <color theme="1"/>
        <rFont val="宋体"/>
        <family val="3"/>
        <charset val="134"/>
        <scheme val="minor"/>
      </rPr>
      <t>2-1</t>
    </r>
    <phoneticPr fontId="3" type="noConversion"/>
  </si>
  <si>
    <r>
      <t>b</t>
    </r>
    <r>
      <rPr>
        <sz val="11"/>
        <color theme="1"/>
        <rFont val="宋体"/>
        <family val="3"/>
        <charset val="134"/>
        <scheme val="minor"/>
      </rPr>
      <t>2-3</t>
    </r>
    <r>
      <rPr>
        <sz val="11"/>
        <color theme="1"/>
        <rFont val="宋体"/>
        <family val="2"/>
        <scheme val="minor"/>
      </rPr>
      <t/>
    </r>
  </si>
  <si>
    <r>
      <t>b</t>
    </r>
    <r>
      <rPr>
        <sz val="11"/>
        <color theme="1"/>
        <rFont val="宋体"/>
        <family val="3"/>
        <charset val="134"/>
        <scheme val="minor"/>
      </rPr>
      <t>2-5</t>
    </r>
    <r>
      <rPr>
        <sz val="11"/>
        <color theme="1"/>
        <rFont val="宋体"/>
        <family val="2"/>
        <scheme val="minor"/>
      </rPr>
      <t/>
    </r>
  </si>
  <si>
    <t>品级</t>
    <phoneticPr fontId="3" type="noConversion"/>
  </si>
  <si>
    <t>特殊</t>
    <phoneticPr fontId="3" type="noConversion"/>
  </si>
  <si>
    <t>减伤比例%</t>
    <phoneticPr fontId="3" type="noConversion"/>
  </si>
  <si>
    <t>b2-2</t>
    <phoneticPr fontId="3" type="noConversion"/>
  </si>
  <si>
    <t>b2-4</t>
  </si>
  <si>
    <t>c9</t>
  </si>
  <si>
    <t>c10</t>
  </si>
  <si>
    <t>c11</t>
  </si>
  <si>
    <t>c12</t>
  </si>
  <si>
    <t>c13</t>
  </si>
  <si>
    <t>c14</t>
  </si>
  <si>
    <t>a2-3</t>
  </si>
  <si>
    <t>a2-4</t>
  </si>
  <si>
    <t>翠羽黄衫</t>
  </si>
  <si>
    <t>修罗道-击杀霍青桐，三选一</t>
    <phoneticPr fontId="3" type="noConversion"/>
  </si>
  <si>
    <t>锻造配方&lt;无固定配方，推荐&gt;</t>
    <phoneticPr fontId="3" type="noConversion"/>
  </si>
  <si>
    <t>般若掌套</t>
    <phoneticPr fontId="3" type="noConversion"/>
  </si>
  <si>
    <t>a1-12</t>
  </si>
  <si>
    <t>修罗道-击杀玄慈，三选一</t>
    <phoneticPr fontId="3" type="noConversion"/>
  </si>
  <si>
    <t>君子剑</t>
    <phoneticPr fontId="3" type="noConversion"/>
  </si>
  <si>
    <t>淑女剑</t>
    <phoneticPr fontId="3" type="noConversion"/>
  </si>
  <si>
    <t>纯钧剑</t>
    <phoneticPr fontId="3" type="noConversion"/>
  </si>
  <si>
    <t>a1-13</t>
  </si>
  <si>
    <t>a1-14</t>
  </si>
  <si>
    <t>修罗道-击杀天门道长，三选一</t>
    <phoneticPr fontId="3" type="noConversion"/>
  </si>
  <si>
    <t>正气堂-击杀公孙止，三选一</t>
    <phoneticPr fontId="3" type="noConversion"/>
  </si>
  <si>
    <t>金龙鞭</t>
    <phoneticPr fontId="3" type="noConversion"/>
  </si>
  <si>
    <t>击杀尹克西</t>
    <phoneticPr fontId="15" type="noConversion"/>
  </si>
  <si>
    <r>
      <t>正气堂-击杀尹克西，</t>
    </r>
    <r>
      <rPr>
        <sz val="11"/>
        <color theme="1"/>
        <rFont val="宋体"/>
        <family val="3"/>
        <charset val="134"/>
        <scheme val="minor"/>
      </rPr>
      <t>三选一</t>
    </r>
    <phoneticPr fontId="3" type="noConversion"/>
  </si>
  <si>
    <t>哭丧棒</t>
  </si>
  <si>
    <t>正气堂-击杀潇湘子，三选一</t>
    <phoneticPr fontId="3" type="noConversion"/>
  </si>
  <si>
    <t>武器-枪棍</t>
    <phoneticPr fontId="3" type="noConversion"/>
  </si>
  <si>
    <t>3天外陨铁+3玄铁</t>
  </si>
  <si>
    <t>3天外陨铁+3玄铁</t>
    <phoneticPr fontId="3" type="noConversion"/>
  </si>
  <si>
    <r>
      <t>2</t>
    </r>
    <r>
      <rPr>
        <sz val="11"/>
        <color theme="1"/>
        <rFont val="宋体"/>
        <family val="3"/>
        <charset val="134"/>
        <scheme val="minor"/>
      </rPr>
      <t>38-245</t>
    </r>
    <phoneticPr fontId="3" type="noConversion"/>
  </si>
  <si>
    <r>
      <t>2</t>
    </r>
    <r>
      <rPr>
        <sz val="11"/>
        <color theme="1"/>
        <rFont val="宋体"/>
        <family val="3"/>
        <charset val="134"/>
        <scheme val="minor"/>
      </rPr>
      <t>36-243</t>
    </r>
    <phoneticPr fontId="3" type="noConversion"/>
  </si>
  <si>
    <r>
      <t>武器-奇门</t>
    </r>
    <r>
      <rPr>
        <sz val="11"/>
        <color theme="1"/>
        <rFont val="宋体"/>
        <family val="3"/>
        <charset val="134"/>
        <scheme val="minor"/>
      </rPr>
      <t>+暗器</t>
    </r>
    <phoneticPr fontId="3" type="noConversion"/>
  </si>
  <si>
    <t>奇门：194-200 暗器：140-144</t>
    <phoneticPr fontId="3" type="noConversion"/>
  </si>
  <si>
    <r>
      <t>2</t>
    </r>
    <r>
      <rPr>
        <sz val="11"/>
        <color theme="1"/>
        <rFont val="宋体"/>
        <family val="3"/>
        <charset val="134"/>
        <scheme val="minor"/>
      </rPr>
      <t>35-242</t>
    </r>
    <phoneticPr fontId="3" type="noConversion"/>
  </si>
  <si>
    <t>中毒：累积中毒值5点</t>
    <phoneticPr fontId="3" type="noConversion"/>
  </si>
  <si>
    <r>
      <t>2</t>
    </r>
    <r>
      <rPr>
        <sz val="11"/>
        <color theme="1"/>
        <rFont val="宋体"/>
        <family val="3"/>
        <charset val="134"/>
        <scheme val="minor"/>
      </rPr>
      <t>44-252</t>
    </r>
    <phoneticPr fontId="3" type="noConversion"/>
  </si>
  <si>
    <t>超凡</t>
    <phoneticPr fontId="3" type="noConversion"/>
  </si>
  <si>
    <t>247-255</t>
    <phoneticPr fontId="3" type="noConversion"/>
  </si>
  <si>
    <r>
      <t>1天外陨铁+</t>
    </r>
    <r>
      <rPr>
        <sz val="11"/>
        <color theme="1"/>
        <rFont val="宋体"/>
        <family val="3"/>
        <charset val="134"/>
        <scheme val="minor"/>
      </rPr>
      <t>2黄花梨</t>
    </r>
    <phoneticPr fontId="3" type="noConversion"/>
  </si>
  <si>
    <r>
      <t>9</t>
    </r>
    <r>
      <rPr>
        <sz val="11"/>
        <color theme="1"/>
        <rFont val="宋体"/>
        <family val="3"/>
        <charset val="134"/>
        <scheme val="minor"/>
      </rPr>
      <t>9-102</t>
    </r>
    <phoneticPr fontId="3" type="noConversion"/>
  </si>
  <si>
    <r>
      <t>3珍贵黑虎皮</t>
    </r>
    <r>
      <rPr>
        <sz val="11"/>
        <color theme="1"/>
        <rFont val="宋体"/>
        <family val="3"/>
        <charset val="134"/>
        <scheme val="minor"/>
      </rPr>
      <t>+2稀有白熊皮</t>
    </r>
    <phoneticPr fontId="3" type="noConversion"/>
  </si>
  <si>
    <t>6珍贵黑虎皮</t>
    <phoneticPr fontId="3" type="noConversion"/>
  </si>
  <si>
    <t>特殊配方</t>
    <phoneticPr fontId="3" type="noConversion"/>
  </si>
  <si>
    <t>快刀刀法</t>
    <phoneticPr fontId="5" type="noConversion"/>
  </si>
  <si>
    <t>进也快：施展快刀刀法后，自身连击提升15点</t>
    <phoneticPr fontId="5" type="noConversion"/>
  </si>
  <si>
    <t>退也快：施展快刀刀法连击后，自身闪避提升10%，持续3回合</t>
    <phoneticPr fontId="5" type="noConversion"/>
  </si>
  <si>
    <t>两仪合德：若施展反两仪刀法，卸劲提升15点</t>
    <phoneticPr fontId="5" type="noConversion"/>
  </si>
  <si>
    <t>日月晦明：若施展反两仪刀法，降低敌人10点暴击</t>
    <phoneticPr fontId="5" type="noConversion"/>
  </si>
  <si>
    <t>外伤：累积外伤值5点</t>
    <phoneticPr fontId="5" type="noConversion"/>
  </si>
  <si>
    <t>烈火十七路</t>
    <phoneticPr fontId="5" type="noConversion"/>
  </si>
  <si>
    <t>熯天炽地：施展烈火十七路，暴击提升5点</t>
    <phoneticPr fontId="5" type="noConversion"/>
  </si>
  <si>
    <t>外伤：累积外伤值8点</t>
    <phoneticPr fontId="5" type="noConversion"/>
  </si>
  <si>
    <t>斩蛟刀法</t>
    <phoneticPr fontId="5" type="noConversion"/>
  </si>
  <si>
    <t>蛟龙入海：施展斩蛟刀法后，暴击提升10点</t>
    <phoneticPr fontId="5" type="noConversion"/>
  </si>
  <si>
    <t>斩风势：若斩蛟刀法暴击，则提升自身连击率10点</t>
    <phoneticPr fontId="5" type="noConversion"/>
  </si>
  <si>
    <t>乘风破浪</t>
    <phoneticPr fontId="5" type="noConversion"/>
  </si>
  <si>
    <t>乘风破浪：施展乘风破浪后，暴击提升15点</t>
    <phoneticPr fontId="5" type="noConversion"/>
  </si>
  <si>
    <t>屠龙：当装备屠龙刀时，招式伤害提升50%</t>
    <phoneticPr fontId="5" type="noConversion"/>
  </si>
  <si>
    <t>外伤：累积外伤值15点</t>
    <phoneticPr fontId="5" type="noConversion"/>
  </si>
  <si>
    <t>屠龙狂刀</t>
    <phoneticPr fontId="5" type="noConversion"/>
  </si>
  <si>
    <t>号令天下：施展屠龙狂刀时，自身暴击提升20点，并额外附加15点外伤</t>
    <phoneticPr fontId="5" type="noConversion"/>
  </si>
  <si>
    <t>内伤：累积内伤值10点</t>
    <phoneticPr fontId="5" type="noConversion"/>
  </si>
  <si>
    <t>翻云覆雨：使用大九天手，若发动暴击，则降低敌人的反击值50点</t>
    <phoneticPr fontId="5" type="noConversion"/>
  </si>
  <si>
    <t>小九天手：提升自身暴击值20点</t>
    <phoneticPr fontId="5" type="noConversion"/>
  </si>
  <si>
    <t>外伤：累积外伤值10点</t>
    <phoneticPr fontId="5" type="noConversion"/>
  </si>
  <si>
    <t>鹰飞：若施展鹰爪功和鹰爪擒拿手，自身暴击增加10点</t>
    <phoneticPr fontId="5" type="noConversion"/>
  </si>
  <si>
    <t>鹰击：敌人的外伤越高，所受鹰爪功和鹰爪擒拿手的伤害越重</t>
    <phoneticPr fontId="5" type="noConversion"/>
  </si>
  <si>
    <t>大嵩阳神掌</t>
    <phoneticPr fontId="5" type="noConversion"/>
  </si>
  <si>
    <t>白云蓬蓬：敌人所受内伤越重，大嵩阳神掌的伤害越高</t>
    <phoneticPr fontId="5" type="noConversion"/>
  </si>
  <si>
    <t>嵩阳古柏：使用嵩阳古柏、飞鸽手击杀敌人，去除自身所有负面状态20点</t>
    <phoneticPr fontId="5" type="noConversion"/>
  </si>
  <si>
    <t>内伤：累积内伤值15点</t>
    <phoneticPr fontId="5" type="noConversion"/>
  </si>
  <si>
    <t>击退时序：击退敌方3个时序</t>
    <phoneticPr fontId="5" type="noConversion"/>
  </si>
  <si>
    <t>降龙十八掌，见龙在田，密云不雨</t>
    <phoneticPr fontId="5" type="noConversion"/>
  </si>
  <si>
    <t>密云不雨：施展降龙十八掌后，提升自身暴击40点</t>
    <phoneticPr fontId="5" type="noConversion"/>
  </si>
  <si>
    <t>见龙在田：击退敌方5个时序，累积晕眩值20点</t>
    <phoneticPr fontId="5" type="noConversion"/>
  </si>
  <si>
    <t>降龙十八掌：天下至刚至阳的掌法</t>
    <phoneticPr fontId="5" type="noConversion"/>
  </si>
  <si>
    <t>封穴、无穷无尽</t>
    <phoneticPr fontId="5" type="noConversion"/>
  </si>
  <si>
    <t>封穴：累积封穴值6点</t>
    <phoneticPr fontId="5" type="noConversion"/>
  </si>
  <si>
    <t>无穷无尽：施展山中令随机附加一种负面状态</t>
    <phoneticPr fontId="5" type="noConversion"/>
  </si>
  <si>
    <t>封穴、圣火燎原、不灭业火</t>
    <phoneticPr fontId="5" type="noConversion"/>
  </si>
  <si>
    <t>封穴：累积封穴值12点</t>
    <phoneticPr fontId="5" type="noConversion"/>
  </si>
  <si>
    <t>圣火燎原：施展圣火令发动暴击后，为自身附加状态“圣火”，从而使使用圣火令攻击时可额外造成伤害，持续2回合</t>
    <phoneticPr fontId="5" type="noConversion"/>
  </si>
  <si>
    <t>不灭业火：施展圣火令发动虚招后，为敌人施加不良状态“业火”，从而使使用圣火令攻击拥有“业火”状态的敌人时清除他的卸劲，持续2回合</t>
    <phoneticPr fontId="5" type="noConversion"/>
  </si>
  <si>
    <t>3天外陨铁+3玄铁</t>
    <phoneticPr fontId="3" type="noConversion"/>
  </si>
  <si>
    <t>3天外陨铁</t>
    <phoneticPr fontId="3" type="noConversion"/>
  </si>
  <si>
    <r>
      <t>1</t>
    </r>
    <r>
      <rPr>
        <sz val="11"/>
        <color theme="1"/>
        <rFont val="宋体"/>
        <family val="3"/>
        <charset val="134"/>
        <scheme val="minor"/>
      </rPr>
      <t>34-138</t>
    </r>
    <phoneticPr fontId="3" type="noConversion"/>
  </si>
  <si>
    <t>每回合连击提升一阶：每回合增加自身连击率3点</t>
    <phoneticPr fontId="3" type="noConversion"/>
  </si>
  <si>
    <r>
      <t>2</t>
    </r>
    <r>
      <rPr>
        <sz val="11"/>
        <color theme="1"/>
        <rFont val="宋体"/>
        <family val="3"/>
        <charset val="134"/>
        <scheme val="minor"/>
      </rPr>
      <t>山铜+2水曲柳+2松木</t>
    </r>
    <phoneticPr fontId="3" type="noConversion"/>
  </si>
  <si>
    <r>
      <t>1</t>
    </r>
    <r>
      <rPr>
        <sz val="11"/>
        <color theme="1"/>
        <rFont val="宋体"/>
        <family val="3"/>
        <charset val="134"/>
        <scheme val="minor"/>
      </rPr>
      <t>62-180</t>
    </r>
    <phoneticPr fontId="3" type="noConversion"/>
  </si>
  <si>
    <t>无形剑气：攻击附带内伤15点</t>
    <phoneticPr fontId="3" type="noConversion"/>
  </si>
  <si>
    <r>
      <t>1</t>
    </r>
    <r>
      <rPr>
        <sz val="11"/>
        <color theme="1"/>
        <rFont val="宋体"/>
        <family val="3"/>
        <charset val="134"/>
        <scheme val="minor"/>
      </rPr>
      <t>37-141</t>
    </r>
    <phoneticPr fontId="3" type="noConversion"/>
  </si>
  <si>
    <t>中毒：累积中毒值3点</t>
    <phoneticPr fontId="3" type="noConversion"/>
  </si>
  <si>
    <t>3天外陨铁+1玄铁</t>
    <phoneticPr fontId="3" type="noConversion"/>
  </si>
  <si>
    <r>
      <t>1</t>
    </r>
    <r>
      <rPr>
        <sz val="11"/>
        <color theme="1"/>
        <rFont val="宋体"/>
        <family val="3"/>
        <charset val="134"/>
        <scheme val="minor"/>
      </rPr>
      <t>76-181</t>
    </r>
    <phoneticPr fontId="3" type="noConversion"/>
  </si>
  <si>
    <t>每回合连击提升一阶：每回合增加自身连击率3点                  每回合暴击提升二阶：每回合增加自身暴击率6点</t>
    <phoneticPr fontId="3" type="noConversion"/>
  </si>
  <si>
    <t>4天外陨铁</t>
    <phoneticPr fontId="3" type="noConversion"/>
  </si>
  <si>
    <r>
      <t>1</t>
    </r>
    <r>
      <rPr>
        <sz val="11"/>
        <color theme="1"/>
        <rFont val="宋体"/>
        <family val="3"/>
        <charset val="134"/>
        <scheme val="minor"/>
      </rPr>
      <t>70-175</t>
    </r>
    <phoneticPr fontId="3" type="noConversion"/>
  </si>
  <si>
    <t>每回合反击提升一阶：每回合增加自身反击率3点                  每回合暴击提升一阶：每回合增加自身暴击率3点</t>
    <phoneticPr fontId="3" type="noConversion"/>
  </si>
  <si>
    <t>3天外陨铁+1玄铁</t>
    <phoneticPr fontId="3" type="noConversion"/>
  </si>
  <si>
    <r>
      <t>1</t>
    </r>
    <r>
      <rPr>
        <sz val="11"/>
        <color theme="1"/>
        <rFont val="宋体"/>
        <family val="3"/>
        <charset val="134"/>
        <scheme val="minor"/>
      </rPr>
      <t>71-176</t>
    </r>
    <phoneticPr fontId="3" type="noConversion"/>
  </si>
  <si>
    <t>每回合连击提升一阶：每回合增加自身连击率3点                  每回合暴击提升一阶：每回合增加自身暴击率3点</t>
    <phoneticPr fontId="3" type="noConversion"/>
  </si>
  <si>
    <r>
      <t>1天外陨铁+3</t>
    </r>
    <r>
      <rPr>
        <sz val="11"/>
        <color theme="1"/>
        <rFont val="宋体"/>
        <family val="3"/>
        <charset val="134"/>
        <scheme val="minor"/>
      </rPr>
      <t>黄花梨</t>
    </r>
    <phoneticPr fontId="3" type="noConversion"/>
  </si>
  <si>
    <t>武器-剑法+暗器+奇门</t>
    <phoneticPr fontId="3" type="noConversion"/>
  </si>
  <si>
    <t xml:space="preserve">剑法：58-60  暗器：52-54   奇门：116-120 </t>
    <phoneticPr fontId="3" type="noConversion"/>
  </si>
  <si>
    <t>每回合连击提升一阶：每回合增加自身连击率3点                  每回合虚招提升一阶：每回合增加自身虚招率6点</t>
    <phoneticPr fontId="3" type="noConversion"/>
  </si>
  <si>
    <t>卓越</t>
    <phoneticPr fontId="3" type="noConversion"/>
  </si>
  <si>
    <t>3稀有白熊皮</t>
    <phoneticPr fontId="3" type="noConversion"/>
  </si>
  <si>
    <r>
      <t>1</t>
    </r>
    <r>
      <rPr>
        <sz val="11"/>
        <color theme="1"/>
        <rFont val="宋体"/>
        <family val="3"/>
        <charset val="134"/>
        <scheme val="minor"/>
      </rPr>
      <t>6-17</t>
    </r>
    <phoneticPr fontId="3" type="noConversion"/>
  </si>
  <si>
    <t>4稀有白熊皮</t>
    <phoneticPr fontId="3" type="noConversion"/>
  </si>
  <si>
    <r>
      <t>2</t>
    </r>
    <r>
      <rPr>
        <sz val="11"/>
        <color theme="1"/>
        <rFont val="宋体"/>
        <family val="3"/>
        <charset val="134"/>
        <scheme val="minor"/>
      </rPr>
      <t>3-23</t>
    </r>
    <phoneticPr fontId="3" type="noConversion"/>
  </si>
  <si>
    <r>
      <t>暗器伤害：4</t>
    </r>
    <r>
      <rPr>
        <sz val="11"/>
        <color theme="1"/>
        <rFont val="宋体"/>
        <family val="3"/>
        <charset val="134"/>
        <scheme val="minor"/>
      </rPr>
      <t>0-40</t>
    </r>
    <phoneticPr fontId="3" type="noConversion"/>
  </si>
  <si>
    <t>金针渡劫</t>
  </si>
  <si>
    <t>法灸神针</t>
    <phoneticPr fontId="5" type="noConversion"/>
  </si>
  <si>
    <t>法灸神针：4回合内，大幅提升友方的防御能力</t>
    <phoneticPr fontId="5" type="noConversion"/>
  </si>
  <si>
    <t>法灸神针：4回合内，大幅提升友方的防御力</t>
    <phoneticPr fontId="5" type="noConversion"/>
  </si>
  <si>
    <t>飞花穿柳：飞絮剑法附加连击5点</t>
    <phoneticPr fontId="5" type="noConversion"/>
  </si>
  <si>
    <t>春城飞花：若施展恒山剑阵，周遭两格队友回复五百点气血</t>
    <phoneticPr fontId="5" type="noConversion"/>
  </si>
  <si>
    <t>云销雨霁：若施展万花剑法，降低自身的封穴、迷惑10点</t>
    <phoneticPr fontId="5" type="noConversion"/>
  </si>
  <si>
    <t>快慢十七路</t>
    <phoneticPr fontId="5" type="noConversion"/>
  </si>
  <si>
    <t>以快打慢：使用快慢十七路连击时，降低敌人的反击值30点</t>
    <phoneticPr fontId="5" type="noConversion"/>
  </si>
  <si>
    <t>以静制动：若未移动时施展快慢十七路连击时，降低敌人的连击值20点</t>
    <phoneticPr fontId="5" type="noConversion"/>
  </si>
  <si>
    <t>骏极于天：施展嵩山剑法增加自身暴击20点</t>
    <phoneticPr fontId="5" type="noConversion"/>
  </si>
  <si>
    <t>五岳剑法</t>
    <phoneticPr fontId="5" type="noConversion"/>
  </si>
  <si>
    <t>绝顶凌云：自身轻功越高，五岳剑法造成的外伤越高</t>
    <phoneticPr fontId="5" type="noConversion"/>
  </si>
  <si>
    <t>外伤：累积外伤值20点</t>
    <phoneticPr fontId="5" type="noConversion"/>
  </si>
  <si>
    <t>钟灵毓秀：自身体质越高，五岳剑法造成的伤害越高</t>
    <phoneticPr fontId="5" type="noConversion"/>
  </si>
  <si>
    <t>剑破五岳：施展尽破五岳后，若敌人的攻击招式为剑法，则减免部分伤害，持续时间三回合</t>
    <phoneticPr fontId="5" type="noConversion"/>
  </si>
  <si>
    <t>散花势</t>
    <phoneticPr fontId="5" type="noConversion"/>
  </si>
  <si>
    <t>雨骤风急</t>
    <phoneticPr fontId="5" type="noConversion"/>
  </si>
  <si>
    <t>落花无意</t>
    <phoneticPr fontId="5" type="noConversion"/>
  </si>
  <si>
    <t>雨骤风急：施展落英掌法增加自身的连击10点</t>
    <phoneticPr fontId="5" type="noConversion"/>
  </si>
  <si>
    <t>落花无意：施展散花势增加自身的暴击10点</t>
    <phoneticPr fontId="5" type="noConversion"/>
  </si>
  <si>
    <t>化功小法</t>
    <phoneticPr fontId="5" type="noConversion"/>
  </si>
  <si>
    <t>斗转星移残篇</t>
    <phoneticPr fontId="5" type="noConversion"/>
  </si>
  <si>
    <t>封穴：累积封穴值8点</t>
    <phoneticPr fontId="5" type="noConversion"/>
  </si>
  <si>
    <t>飘雪穿云掌</t>
    <phoneticPr fontId="5" type="noConversion"/>
  </si>
  <si>
    <t>云起云灭：飘雪穿云掌附加连击20点</t>
    <phoneticPr fontId="5" type="noConversion"/>
  </si>
  <si>
    <t>流风回雪：若飘雪穿云掌触发连击，则自身回复一定气血和内力</t>
    <phoneticPr fontId="5" type="noConversion"/>
  </si>
  <si>
    <t>日月双刃</t>
    <phoneticPr fontId="5" type="noConversion"/>
  </si>
  <si>
    <t>天地晦暗：施展日月双刃时降低敌人的轻功值</t>
    <phoneticPr fontId="5" type="noConversion"/>
  </si>
  <si>
    <t>日月魔行：施展日月双刃时降低敌人的内功值</t>
    <phoneticPr fontId="5" type="noConversion"/>
  </si>
  <si>
    <t>盘龙手</t>
    <phoneticPr fontId="5" type="noConversion"/>
  </si>
  <si>
    <t>疾风骤雨：施展盘龙手增加自身连击20点</t>
    <phoneticPr fontId="5" type="noConversion"/>
  </si>
  <si>
    <t>乱披风：施展盘龙手增加自身暴击20点</t>
    <phoneticPr fontId="5" type="noConversion"/>
  </si>
  <si>
    <t>封穴：累积封穴值6点</t>
    <phoneticPr fontId="5" type="noConversion"/>
  </si>
  <si>
    <t>截手九式</t>
    <phoneticPr fontId="5" type="noConversion"/>
  </si>
  <si>
    <t>遏云式：截手九式附加暴击10点</t>
    <phoneticPr fontId="5" type="noConversion"/>
  </si>
  <si>
    <t>断水式：若截手九式暴击，则附加一定的内伤</t>
    <phoneticPr fontId="5" type="noConversion"/>
  </si>
  <si>
    <t>内伤：累积内伤8点</t>
    <phoneticPr fontId="5" type="noConversion"/>
  </si>
  <si>
    <t>金顶绵掌</t>
    <phoneticPr fontId="5" type="noConversion"/>
  </si>
  <si>
    <t>金顶佛光：以金顶绵掌攻击敌人时，有一定几率为周遭两格队友回复一定内力</t>
    <phoneticPr fontId="5" type="noConversion"/>
  </si>
  <si>
    <t>内伤：累积内伤值10点；阴阳共济：施展四象掌法时，可消除敌人30点连击；四象无形：使用四象掌法攻击敌人，有一定几率为周遭两格队友提升暴击、反击、连击、卸劲中的一种；封穴：累积封穴值15点</t>
    <phoneticPr fontId="5" type="noConversion"/>
  </si>
  <si>
    <t>迷惑：累积迷惑值8点；晕眩：累积晕眩值8点；流云：施展阴风刀，自身连击提升15点；妙风：施展阴风刀发动连击后有50%几率回复1点精力；辉月：使用阴风刀从背后攻击敌人时，伤害增加30%</t>
    <phoneticPr fontId="5" type="noConversion"/>
  </si>
  <si>
    <t>黑玉断续：被暴击时恢复自身一定的气血</t>
    <phoneticPr fontId="3" type="noConversion"/>
  </si>
  <si>
    <t>稀有</t>
    <phoneticPr fontId="3" type="noConversion"/>
  </si>
  <si>
    <t>蒙古战魂：每回合额外恢复两点精力</t>
    <phoneticPr fontId="3" type="noConversion"/>
  </si>
  <si>
    <t>驼峰之毒：携带者攻击时附加毒素</t>
    <phoneticPr fontId="3" type="noConversion"/>
  </si>
  <si>
    <r>
      <t>同气连枝：每回合降低所有队友内外伤1</t>
    </r>
    <r>
      <rPr>
        <sz val="11"/>
        <color theme="1"/>
        <rFont val="宋体"/>
        <family val="3"/>
        <charset val="134"/>
        <scheme val="minor"/>
      </rPr>
      <t>0点</t>
    </r>
    <phoneticPr fontId="3" type="noConversion"/>
  </si>
  <si>
    <r>
      <t>幽魂香囊：抵御冰封和外伤2</t>
    </r>
    <r>
      <rPr>
        <sz val="11"/>
        <color theme="1"/>
        <rFont val="宋体"/>
        <family val="3"/>
        <charset val="134"/>
        <scheme val="minor"/>
      </rPr>
      <t>0点</t>
    </r>
    <phoneticPr fontId="3" type="noConversion"/>
  </si>
  <si>
    <t>巨鲸：暴击后额外对敌人造成15点晕眩</t>
    <phoneticPr fontId="3" type="noConversion"/>
  </si>
  <si>
    <r>
      <t>3</t>
    </r>
    <r>
      <rPr>
        <sz val="11"/>
        <color theme="1"/>
        <rFont val="宋体"/>
        <family val="3"/>
        <charset val="134"/>
      </rPr>
      <t>万银两（</t>
    </r>
    <r>
      <rPr>
        <sz val="11"/>
        <color rgb="FFFF33CC"/>
        <rFont val="宋体"/>
        <family val="3"/>
        <charset val="134"/>
      </rPr>
      <t>开水白菜</t>
    </r>
    <r>
      <rPr>
        <sz val="11"/>
        <color theme="1"/>
        <rFont val="宋体"/>
        <family val="3"/>
        <charset val="134"/>
      </rPr>
      <t>）</t>
    </r>
    <phoneticPr fontId="3" type="noConversion"/>
  </si>
  <si>
    <t>月落星沉：被攻击时恢复一定内力，且立刻以此敌人的招式发动一次攻击 [修炼需斗转星移残篇总诀1个]</t>
    <phoneticPr fontId="5" type="noConversion"/>
  </si>
  <si>
    <r>
      <t>千斤坠：施展无上神力杵时附加大量晕眩</t>
    </r>
    <r>
      <rPr>
        <sz val="11"/>
        <color rgb="FFFF0000"/>
        <rFont val="微软雅黑"/>
        <family val="2"/>
        <charset val="134"/>
      </rPr>
      <t>&lt;20点&gt;</t>
    </r>
    <phoneticPr fontId="5" type="noConversion"/>
  </si>
  <si>
    <t>百变珍珑棋</t>
    <phoneticPr fontId="5" type="noConversion"/>
  </si>
  <si>
    <t>龙象般若功断章</t>
    <phoneticPr fontId="5" type="noConversion"/>
  </si>
  <si>
    <t>腾龙之力：周遭两格敌人越多，自身伤害越高 [修炼需龙象般若断章秘录1个]</t>
    <phoneticPr fontId="5" type="noConversion"/>
  </si>
  <si>
    <r>
      <t>30</t>
    </r>
    <r>
      <rPr>
        <sz val="11"/>
        <color theme="1"/>
        <rFont val="宋体"/>
        <family val="3"/>
        <charset val="134"/>
      </rPr>
      <t>万银两和</t>
    </r>
    <r>
      <rPr>
        <sz val="11"/>
        <color theme="1"/>
        <rFont val="Arial"/>
        <family val="2"/>
      </rPr>
      <t>30</t>
    </r>
    <r>
      <rPr>
        <sz val="11"/>
        <color theme="1"/>
        <rFont val="宋体"/>
        <family val="3"/>
        <charset val="134"/>
      </rPr>
      <t>张银票及通过武林大派中级认可</t>
    </r>
    <phoneticPr fontId="3" type="noConversion"/>
  </si>
  <si>
    <r>
      <t>99</t>
    </r>
    <r>
      <rPr>
        <sz val="11"/>
        <color theme="1"/>
        <rFont val="宋体"/>
        <family val="3"/>
        <charset val="134"/>
      </rPr>
      <t>点武林威望和</t>
    </r>
    <r>
      <rPr>
        <sz val="11"/>
        <color theme="1"/>
        <rFont val="Arial"/>
        <family val="2"/>
      </rPr>
      <t>60</t>
    </r>
    <r>
      <rPr>
        <sz val="11"/>
        <color theme="1"/>
        <rFont val="宋体"/>
        <family val="3"/>
        <charset val="134"/>
      </rPr>
      <t>张银票及通过武林大派最高认可</t>
    </r>
    <phoneticPr fontId="3" type="noConversion"/>
  </si>
  <si>
    <t>毒术</t>
    <phoneticPr fontId="5" type="noConversion"/>
  </si>
  <si>
    <t>毒术≥150</t>
    <phoneticPr fontId="5" type="noConversion"/>
  </si>
  <si>
    <t>冰蚕毒掌</t>
    <phoneticPr fontId="5" type="noConversion"/>
  </si>
  <si>
    <t>丁春秋-姑苏慕容</t>
    <phoneticPr fontId="5" type="noConversion"/>
  </si>
  <si>
    <t>腐尸毒功</t>
    <phoneticPr fontId="5" type="noConversion"/>
  </si>
  <si>
    <t>化功大法</t>
    <phoneticPr fontId="5" type="noConversion"/>
  </si>
  <si>
    <t>三笑逍遥散</t>
    <phoneticPr fontId="5" type="noConversion"/>
  </si>
  <si>
    <t>4-2</t>
    <phoneticPr fontId="5" type="noConversion"/>
  </si>
  <si>
    <t>毒术≥60</t>
    <phoneticPr fontId="5" type="noConversion"/>
  </si>
  <si>
    <t>阿紫-争宠风波</t>
    <phoneticPr fontId="5" type="noConversion"/>
  </si>
  <si>
    <t>丁春秋-珍珑棋局</t>
    <phoneticPr fontId="5" type="noConversion"/>
  </si>
  <si>
    <t>毒</t>
    <phoneticPr fontId="5" type="noConversion"/>
  </si>
  <si>
    <t>丁春秋-少室山大战</t>
    <phoneticPr fontId="5" type="noConversion"/>
  </si>
  <si>
    <t>毒术≥40</t>
    <phoneticPr fontId="5" type="noConversion"/>
  </si>
  <si>
    <t>毒术≥60</t>
    <phoneticPr fontId="5" type="noConversion"/>
  </si>
  <si>
    <t>毒术+36</t>
    <phoneticPr fontId="5" type="noConversion"/>
  </si>
  <si>
    <t>毒术+24</t>
    <phoneticPr fontId="5" type="noConversion"/>
  </si>
  <si>
    <t>迷惑，三笑殒命</t>
    <phoneticPr fontId="5" type="noConversion"/>
  </si>
  <si>
    <t>五毒俱全，彻骨寒冰</t>
    <phoneticPr fontId="5" type="noConversion"/>
  </si>
  <si>
    <t>敌方</t>
    <phoneticPr fontId="5" type="noConversion"/>
  </si>
  <si>
    <t>3-1</t>
    <phoneticPr fontId="5" type="noConversion"/>
  </si>
  <si>
    <t>控尸、尸爆</t>
    <phoneticPr fontId="5" type="noConversion"/>
  </si>
  <si>
    <t>连珠腐尸毒</t>
    <phoneticPr fontId="5" type="noConversion"/>
  </si>
  <si>
    <t>毒手：七虫七花，百眼魔君。每回合增加10点精力。</t>
    <phoneticPr fontId="5" type="noConversion"/>
  </si>
  <si>
    <t>连珠腐尸：根据敌人的中毒程度增加自身的连击</t>
    <phoneticPr fontId="5" type="noConversion"/>
  </si>
  <si>
    <t>槁骨腐尸：根据敌人的中毒程度，恢复自身的内力</t>
    <phoneticPr fontId="5" type="noConversion"/>
  </si>
  <si>
    <t>毒手催命：发动虚招时，额外造成自身毒术一定比例的伤害</t>
    <phoneticPr fontId="5" type="noConversion"/>
  </si>
  <si>
    <t>化于无形：攻击时降低敌人的内功与各项特技值，并几率恢复自身的气血。 [修炼需千年冰蚕1个]</t>
    <phoneticPr fontId="5" type="noConversion"/>
  </si>
  <si>
    <t>欧阳锋-求亲桃花岛</t>
    <phoneticPr fontId="5" type="noConversion"/>
  </si>
  <si>
    <t>欧阳锋-华山论剑</t>
    <phoneticPr fontId="5" type="noConversion"/>
  </si>
  <si>
    <t>灵蛇功</t>
    <phoneticPr fontId="5" type="noConversion"/>
  </si>
  <si>
    <t>逆运真经</t>
    <phoneticPr fontId="5" type="noConversion"/>
  </si>
  <si>
    <t>灵蛇游身：受击时使敌人中毒</t>
    <phoneticPr fontId="5" type="noConversion"/>
  </si>
  <si>
    <t>蛇影万馈：周遭所有敌人每回合额外附加3点中毒、3点迷惑</t>
    <phoneticPr fontId="5" type="noConversion"/>
  </si>
  <si>
    <t>经脉逆转：自身免疫封穴、分筋、错骨，但每回合累积晕眩</t>
    <phoneticPr fontId="5" type="noConversion"/>
  </si>
  <si>
    <t>我是疯子：若有中毒值达到一百的敌人进入攻击范围内，则必定会对其以反击技进行一次攻击，同时恢复一定内力。 [修炼需逆运真经口诀1个]</t>
    <phoneticPr fontId="5" type="noConversion"/>
  </si>
  <si>
    <t>毒术≥100</t>
    <phoneticPr fontId="5" type="noConversion"/>
  </si>
  <si>
    <t>毒术≥50</t>
    <phoneticPr fontId="5" type="noConversion"/>
  </si>
  <si>
    <t>江湖秘闻（茶馆）</t>
    <phoneticPr fontId="5" type="noConversion"/>
  </si>
  <si>
    <t>灵蛇杖法</t>
    <phoneticPr fontId="5" type="noConversion"/>
  </si>
  <si>
    <t>神驼雪山掌</t>
    <phoneticPr fontId="5" type="noConversion"/>
  </si>
  <si>
    <t>欧阳克-蓉儿妹妹</t>
    <phoneticPr fontId="5" type="noConversion"/>
  </si>
  <si>
    <t>欧阳锋-共乘一船</t>
    <phoneticPr fontId="5" type="noConversion"/>
  </si>
  <si>
    <t>蛤蟆神功</t>
    <phoneticPr fontId="5" type="noConversion"/>
  </si>
  <si>
    <t>灵蛇下涧，蛇游莽走</t>
    <phoneticPr fontId="5" type="noConversion"/>
  </si>
  <si>
    <t>迷惑：累积迷惑值9点</t>
    <phoneticPr fontId="5" type="noConversion"/>
  </si>
  <si>
    <t>三笑殒命：若行囊中有尸毒，则攻击附加中毒，且施展三笑逍遥散时提升自身的毒术</t>
    <phoneticPr fontId="5" type="noConversion"/>
  </si>
  <si>
    <t>五毒俱全：若行囊中有虫毒，则攻击附加中毒，且施展冰蚕毒掌时随机将敌人的某一项特技值清零</t>
    <phoneticPr fontId="5" type="noConversion"/>
  </si>
  <si>
    <t>彻骨寒冰：若行囊中有寒毒，则施展冰蚕毒掌，根据敌人中毒程度额外造成伤害</t>
    <phoneticPr fontId="5" type="noConversion"/>
  </si>
  <si>
    <t>控尸：若施展连珠腐尸毒发动虚招，则会将自身负面状态的一部分转移到敌人身上</t>
    <phoneticPr fontId="5" type="noConversion"/>
  </si>
  <si>
    <t>尸爆：施展连珠腐尸毒击杀敌人后，则会对周遭敌人造成大范围伤害</t>
    <phoneticPr fontId="5" type="noConversion"/>
  </si>
  <si>
    <t>灵蛇下涧：在背后施展灵蛇杖法时，提升造成的伤害</t>
    <phoneticPr fontId="5" type="noConversion"/>
  </si>
  <si>
    <t>蛇游莽走：施展灵蛇杖法后提升自身的各项特技值，同时消除对方一定的特技值</t>
    <phoneticPr fontId="5" type="noConversion"/>
  </si>
  <si>
    <t>金蟾折桂，蟾宫啸月</t>
    <phoneticPr fontId="5" type="noConversion"/>
  </si>
  <si>
    <t>金蟾折桂：若行囊中有花毒，则攻击附加中毒，且施展蛤蟆神功时，有几率恢复自身的精力</t>
    <phoneticPr fontId="5" type="noConversion"/>
  </si>
  <si>
    <t>蟾宫啸月：若行囊中有虫毒，则施展蛤蟆神功时根据自身毒术额外造成伤害</t>
    <phoneticPr fontId="5" type="noConversion"/>
  </si>
  <si>
    <t>雪落驼峰，瞬息千里</t>
    <phoneticPr fontId="5" type="noConversion"/>
  </si>
  <si>
    <t>雪落驼峰：发动虚招时累积提升轻功</t>
    <phoneticPr fontId="5" type="noConversion"/>
  </si>
  <si>
    <t>瞬息千里：若行囊中有寒毒，则攻击附加中毒，且出招前移动距离越长，造成的伤害越高</t>
    <phoneticPr fontId="5" type="noConversion"/>
  </si>
  <si>
    <t>特别说明：</t>
    <phoneticPr fontId="5" type="noConversion"/>
  </si>
  <si>
    <t>说明：由于风雨楼门派任务及江湖秘闻（茶馆）获取的武学是有选择性的，以下就不做统计。</t>
    <phoneticPr fontId="5" type="noConversion"/>
  </si>
  <si>
    <t>阳关三叠：施展天山六阳掌时，有几率造成三倍伤害</t>
    <phoneticPr fontId="5" type="noConversion"/>
  </si>
  <si>
    <t>奇门</t>
    <phoneticPr fontId="5" type="noConversion"/>
  </si>
  <si>
    <t>五轮大转</t>
    <phoneticPr fontId="5" type="noConversion"/>
  </si>
  <si>
    <t>敌方</t>
    <phoneticPr fontId="5" type="noConversion"/>
  </si>
  <si>
    <t>鸠摩智-决战少林</t>
    <phoneticPr fontId="5" type="noConversion"/>
  </si>
  <si>
    <t>鸠摩智-见面礼</t>
    <phoneticPr fontId="5" type="noConversion"/>
  </si>
  <si>
    <t>四头八臂，灵台轮转</t>
    <phoneticPr fontId="5" type="noConversion"/>
  </si>
  <si>
    <t>四头八臂：施展五轮大转后提升连击</t>
    <phoneticPr fontId="5" type="noConversion"/>
  </si>
  <si>
    <t>灵台轮转：若施展五轮大转发动连击，则额外造成外伤和内伤</t>
    <phoneticPr fontId="5" type="noConversion"/>
  </si>
  <si>
    <t>刀法</t>
    <phoneticPr fontId="5" type="noConversion"/>
  </si>
  <si>
    <t>至阳</t>
    <phoneticPr fontId="5" type="noConversion"/>
  </si>
  <si>
    <t>火焰刀</t>
    <phoneticPr fontId="5" type="noConversion"/>
  </si>
  <si>
    <t>鸠摩智-斗法大理</t>
    <phoneticPr fontId="5" type="noConversion"/>
  </si>
  <si>
    <t>刀法≥100</t>
    <phoneticPr fontId="5" type="noConversion"/>
  </si>
  <si>
    <t>烈风天旋，风雷火炮</t>
    <phoneticPr fontId="5" type="noConversion"/>
  </si>
  <si>
    <t>烈风天旋：火焰刀的攻击范围扩大</t>
    <phoneticPr fontId="5" type="noConversion"/>
  </si>
  <si>
    <t>风雷火炮：自身学会的刀法越多，则火焰刀造成的伤害越高</t>
    <phoneticPr fontId="5" type="noConversion"/>
  </si>
  <si>
    <t>江湖秘闻(茶馆)</t>
    <phoneticPr fontId="5" type="noConversion"/>
  </si>
  <si>
    <t>少阳</t>
    <phoneticPr fontId="5" type="noConversion"/>
  </si>
  <si>
    <t>金刚不坏体</t>
    <phoneticPr fontId="5" type="noConversion"/>
  </si>
  <si>
    <t>烈火：熊熊烈火，海天云蒸。每回合增加9点精力</t>
    <phoneticPr fontId="5" type="noConversion"/>
  </si>
  <si>
    <t>金刚护体：自身获得一定的减伤</t>
    <phoneticPr fontId="5" type="noConversion"/>
  </si>
  <si>
    <t>不动明王：每回合降低一定的负面状态，且免疫虚招</t>
    <phoneticPr fontId="5" type="noConversion"/>
  </si>
  <si>
    <t>鸠摩智-燕子坞</t>
    <phoneticPr fontId="5" type="noConversion"/>
  </si>
  <si>
    <t>心意气混元功</t>
    <phoneticPr fontId="5" type="noConversion"/>
  </si>
  <si>
    <t>少阳</t>
    <phoneticPr fontId="5" type="noConversion"/>
  </si>
  <si>
    <t>斗酒僧-玄难有难</t>
    <phoneticPr fontId="5" type="noConversion"/>
  </si>
  <si>
    <t>烈火：熊熊烈火，海天云蒸。每回合增加9点精力</t>
    <phoneticPr fontId="5" type="noConversion"/>
  </si>
  <si>
    <t>心随意动：若发动连击，则恢复自身一定的内力</t>
    <phoneticPr fontId="5" type="noConversion"/>
  </si>
  <si>
    <t>三元合一：扩大所有招式的范围</t>
    <phoneticPr fontId="5" type="noConversion"/>
  </si>
  <si>
    <t>般若掌</t>
    <phoneticPr fontId="5" type="noConversion"/>
  </si>
  <si>
    <t>搏击</t>
    <phoneticPr fontId="5" type="noConversion"/>
  </si>
  <si>
    <t>斗酒僧-见面礼</t>
    <phoneticPr fontId="5" type="noConversion"/>
  </si>
  <si>
    <t>无缚无解，般若波罗</t>
    <phoneticPr fontId="5" type="noConversion"/>
  </si>
  <si>
    <t>无缚无解：施展般若掌后降低自身的晕眩和分筋</t>
    <phoneticPr fontId="5" type="noConversion"/>
  </si>
  <si>
    <t>般若波罗：般若掌额外附加内伤和晕眩</t>
    <phoneticPr fontId="5" type="noConversion"/>
  </si>
  <si>
    <t>燃木刀法</t>
    <phoneticPr fontId="5" type="noConversion"/>
  </si>
  <si>
    <t>斗酒僧-明教入侵</t>
    <phoneticPr fontId="5" type="noConversion"/>
  </si>
  <si>
    <t>焚灼五内，星火燎原</t>
    <phoneticPr fontId="5" type="noConversion"/>
  </si>
  <si>
    <r>
      <t>焚灼五内：燃木刀法附加大量内伤</t>
    </r>
    <r>
      <rPr>
        <sz val="11"/>
        <color rgb="FFFF0000"/>
        <rFont val="微软雅黑"/>
        <family val="2"/>
        <charset val="134"/>
      </rPr>
      <t>&lt;18点&gt;</t>
    </r>
    <phoneticPr fontId="5" type="noConversion"/>
  </si>
  <si>
    <t>星火燎原：施展燃木刀法时，有几率对周遭两格的敌人皆造成伤害</t>
    <phoneticPr fontId="5" type="noConversion"/>
  </si>
  <si>
    <t>斗酒僧-吐蕃国师</t>
    <phoneticPr fontId="5" type="noConversion"/>
  </si>
  <si>
    <t>5-2</t>
    <phoneticPr fontId="5" type="noConversion"/>
  </si>
  <si>
    <t>医术≥100</t>
    <phoneticPr fontId="5" type="noConversion"/>
  </si>
  <si>
    <t>药王神篇-清衣素手</t>
    <phoneticPr fontId="5" type="noConversion"/>
  </si>
  <si>
    <t>蛛毒手</t>
  </si>
  <si>
    <t>江湖侠客殷离</t>
  </si>
  <si>
    <t>千蛛万毒</t>
  </si>
  <si>
    <t>千蛛万毒：千蛛万毒手的毒性更强</t>
  </si>
  <si>
    <t>医术≥150</t>
    <phoneticPr fontId="5" type="noConversion"/>
  </si>
  <si>
    <t>太素九针-提针</t>
    <phoneticPr fontId="5" type="noConversion"/>
  </si>
  <si>
    <t>太素九针-长针</t>
    <phoneticPr fontId="5" type="noConversion"/>
  </si>
  <si>
    <t>武林神话南海神尼</t>
    <phoneticPr fontId="5" type="noConversion"/>
  </si>
  <si>
    <t>毒术</t>
    <phoneticPr fontId="5" type="noConversion"/>
  </si>
  <si>
    <t>南海夜明珠</t>
    <phoneticPr fontId="9" type="noConversion"/>
  </si>
  <si>
    <t>2南海夜明珠+1慈父心</t>
  </si>
  <si>
    <t>10张</t>
  </si>
  <si>
    <t>10张</t>
    <phoneticPr fontId="9" type="noConversion"/>
  </si>
  <si>
    <t>药王谷附近</t>
    <phoneticPr fontId="9" type="noConversion"/>
  </si>
  <si>
    <t>3慈父心</t>
    <phoneticPr fontId="28" type="noConversion"/>
  </si>
  <si>
    <t>选择 收入囊中</t>
    <phoneticPr fontId="28" type="noConversion"/>
  </si>
  <si>
    <t>分给穷人家的孩子</t>
    <phoneticPr fontId="28" type="noConversion"/>
  </si>
  <si>
    <t>虎奶</t>
    <phoneticPr fontId="28" type="noConversion"/>
  </si>
  <si>
    <t>10张</t>
    <phoneticPr fontId="28" type="noConversion"/>
  </si>
  <si>
    <t>8猛虎</t>
    <phoneticPr fontId="28" type="noConversion"/>
  </si>
  <si>
    <t>凌霄城附近</t>
    <phoneticPr fontId="28" type="noConversion"/>
  </si>
  <si>
    <t>2虎奶+1慈父心</t>
    <phoneticPr fontId="28" type="noConversion"/>
  </si>
  <si>
    <t>狼奶</t>
    <phoneticPr fontId="28" type="noConversion"/>
  </si>
  <si>
    <t>2狼奶+1慈父心</t>
    <phoneticPr fontId="28" type="noConversion"/>
  </si>
  <si>
    <t>豹奶</t>
    <phoneticPr fontId="28" type="noConversion"/>
  </si>
  <si>
    <t>8野狼</t>
    <phoneticPr fontId="28" type="noConversion"/>
  </si>
  <si>
    <t>上京城附近</t>
    <phoneticPr fontId="28" type="noConversion"/>
  </si>
  <si>
    <t>胡记绣庄的尿布</t>
    <phoneticPr fontId="28" type="noConversion"/>
  </si>
  <si>
    <t>杭州城</t>
    <phoneticPr fontId="28" type="noConversion"/>
  </si>
  <si>
    <t>8雪豹</t>
    <phoneticPr fontId="28" type="noConversion"/>
  </si>
  <si>
    <t>大雪山</t>
    <phoneticPr fontId="28" type="noConversion"/>
  </si>
  <si>
    <t>2豹奶+1慈父心</t>
    <phoneticPr fontId="28" type="noConversion"/>
  </si>
  <si>
    <t>2尿布+1慈父心</t>
    <phoneticPr fontId="28" type="noConversion"/>
  </si>
  <si>
    <t>婴幼儿期</t>
    <phoneticPr fontId="9" type="noConversion"/>
  </si>
  <si>
    <t>成长时期</t>
    <phoneticPr fontId="9" type="noConversion"/>
  </si>
  <si>
    <t>少年期</t>
    <phoneticPr fontId="9" type="noConversion"/>
  </si>
  <si>
    <t>徽州墨宝</t>
    <phoneticPr fontId="28" type="noConversion"/>
  </si>
  <si>
    <t>名家字画</t>
    <phoneticPr fontId="28" type="noConversion"/>
  </si>
  <si>
    <t>千年老参</t>
    <phoneticPr fontId="28" type="noConversion"/>
  </si>
  <si>
    <t>雪山鹿茸</t>
    <phoneticPr fontId="28" type="noConversion"/>
  </si>
  <si>
    <t>巨熊胆</t>
    <phoneticPr fontId="28" type="noConversion"/>
  </si>
  <si>
    <t>异蛇胆</t>
    <phoneticPr fontId="28" type="noConversion"/>
  </si>
  <si>
    <t>石梁</t>
    <phoneticPr fontId="28" type="noConversion"/>
  </si>
  <si>
    <t>上京城</t>
    <phoneticPr fontId="28" type="noConversion"/>
  </si>
  <si>
    <t>神农帮附近</t>
    <phoneticPr fontId="28" type="noConversion"/>
  </si>
  <si>
    <t>大雪山附近</t>
    <phoneticPr fontId="28" type="noConversion"/>
  </si>
  <si>
    <t>花20张银票购买</t>
    <phoneticPr fontId="28" type="noConversion"/>
  </si>
  <si>
    <t>1徽州墨宝+1慈父心</t>
    <phoneticPr fontId="28" type="noConversion"/>
  </si>
  <si>
    <t>2名家字画+1慈父心</t>
    <phoneticPr fontId="28" type="noConversion"/>
  </si>
  <si>
    <t>8大内高手</t>
    <phoneticPr fontId="28" type="noConversion"/>
  </si>
  <si>
    <t>8长白参客</t>
    <phoneticPr fontId="28" type="noConversion"/>
  </si>
  <si>
    <t>2长白参+1慈父心</t>
    <phoneticPr fontId="28" type="noConversion"/>
  </si>
  <si>
    <t>2雪山鹿茸+1慈父心</t>
    <phoneticPr fontId="28" type="noConversion"/>
  </si>
  <si>
    <t>8巨熊</t>
    <phoneticPr fontId="28" type="noConversion"/>
  </si>
  <si>
    <t>石窟&lt;剑冢&gt;</t>
    <phoneticPr fontId="28" type="noConversion"/>
  </si>
  <si>
    <t>8异蛇</t>
    <phoneticPr fontId="28" type="noConversion"/>
  </si>
  <si>
    <t>绝情谷附近</t>
    <phoneticPr fontId="28" type="noConversion"/>
  </si>
  <si>
    <t>2巨熊胆+1慈父心</t>
    <phoneticPr fontId="28" type="noConversion"/>
  </si>
  <si>
    <t>2异蛇胆+1慈父心</t>
    <phoneticPr fontId="28" type="noConversion"/>
  </si>
  <si>
    <t>奇珍异宝功效</t>
    <phoneticPr fontId="28" type="noConversion"/>
  </si>
  <si>
    <t>胡记绣庄出品，必属精品</t>
    <phoneticPr fontId="28" type="noConversion"/>
  </si>
  <si>
    <t>稀有的巨熊之胆，少儿服用后会有很大的助益</t>
    <phoneticPr fontId="28" type="noConversion"/>
  </si>
  <si>
    <t>雪豹的乳汁，婴儿服用后会有很大的助益</t>
    <phoneticPr fontId="28" type="noConversion"/>
  </si>
  <si>
    <t>猛虎的乳汁，婴儿服用后会有很大的助益</t>
    <phoneticPr fontId="28" type="noConversion"/>
  </si>
  <si>
    <t>野狼的乳汁，婴儿服用后会有很大的助益</t>
    <phoneticPr fontId="28" type="noConversion"/>
  </si>
  <si>
    <t>大内珍藏的名家字画，仿佛看多了，自己的绘画能力都能提高</t>
    <phoneticPr fontId="28" type="noConversion"/>
  </si>
  <si>
    <t>南海海底方能寻获的珍珠，能在夜间发出光亮</t>
    <phoneticPr fontId="28" type="noConversion"/>
  </si>
  <si>
    <t>稀有的千年老参，少儿服用后会有很大的助益</t>
    <phoneticPr fontId="28" type="noConversion"/>
  </si>
  <si>
    <t>稀有的雪山鹿茸，少儿服用后会有很大的助益</t>
    <phoneticPr fontId="28" type="noConversion"/>
  </si>
  <si>
    <t>稀有的异蛇之胆，少儿服用后会有很大的助益</t>
    <phoneticPr fontId="28" type="noConversion"/>
  </si>
  <si>
    <t>8采珠人</t>
    <phoneticPr fontId="9" type="noConversion"/>
  </si>
  <si>
    <t>8偷猎者</t>
    <phoneticPr fontId="28" type="noConversion"/>
  </si>
  <si>
    <t>掌门居</t>
    <phoneticPr fontId="3" type="noConversion"/>
  </si>
  <si>
    <r>
      <t>30</t>
    </r>
    <r>
      <rPr>
        <sz val="11"/>
        <color theme="1"/>
        <rFont val="宋体"/>
        <family val="3"/>
        <charset val="134"/>
      </rPr>
      <t>金石</t>
    </r>
    <phoneticPr fontId="3" type="noConversion"/>
  </si>
  <si>
    <t>本派掌门居住之地</t>
    <phoneticPr fontId="3" type="noConversion"/>
  </si>
  <si>
    <t>养育儿女的场所</t>
    <phoneticPr fontId="3" type="noConversion"/>
  </si>
  <si>
    <r>
      <t>5</t>
    </r>
    <r>
      <rPr>
        <sz val="11"/>
        <color theme="1"/>
        <rFont val="宋体"/>
        <family val="3"/>
        <charset val="134"/>
      </rPr>
      <t>万银两（大丰收</t>
    </r>
    <r>
      <rPr>
        <sz val="11"/>
        <color theme="1"/>
        <rFont val="Arial"/>
        <family val="2"/>
      </rPr>
      <t>10</t>
    </r>
    <r>
      <rPr>
        <sz val="11"/>
        <color theme="1"/>
        <rFont val="宋体"/>
        <family val="3"/>
        <charset val="134"/>
      </rPr>
      <t>万银两）</t>
    </r>
    <phoneticPr fontId="3" type="noConversion"/>
  </si>
  <si>
    <r>
      <t>10</t>
    </r>
    <r>
      <rPr>
        <sz val="11"/>
        <color theme="1"/>
        <rFont val="宋体"/>
        <family val="3"/>
        <charset val="134"/>
      </rPr>
      <t>万银两（大丰收</t>
    </r>
    <r>
      <rPr>
        <sz val="11"/>
        <color theme="1"/>
        <rFont val="Arial"/>
        <family val="2"/>
      </rPr>
      <t>20</t>
    </r>
    <r>
      <rPr>
        <sz val="11"/>
        <color theme="1"/>
        <rFont val="宋体"/>
        <family val="3"/>
        <charset val="134"/>
      </rPr>
      <t>万银两）</t>
    </r>
    <phoneticPr fontId="3" type="noConversion"/>
  </si>
  <si>
    <r>
      <t>本门</t>
    </r>
    <r>
      <rPr>
        <sz val="11"/>
        <color rgb="FFFF0000"/>
        <rFont val="宋体"/>
        <family val="3"/>
        <charset val="134"/>
      </rPr>
      <t>副教主</t>
    </r>
    <r>
      <rPr>
        <sz val="11"/>
        <rFont val="宋体"/>
        <family val="3"/>
        <charset val="134"/>
      </rPr>
      <t>上岛后解锁</t>
    </r>
    <phoneticPr fontId="3" type="noConversion"/>
  </si>
  <si>
    <t>南海神尼</t>
    <phoneticPr fontId="3" type="noConversion"/>
  </si>
  <si>
    <t>静柔</t>
    <phoneticPr fontId="3" type="noConversion"/>
  </si>
  <si>
    <t>1.碧磷针&lt;毒术，3级&gt;</t>
    <phoneticPr fontId="15" type="noConversion"/>
  </si>
  <si>
    <t>2.抽髓掌&lt;毒术，3级&gt;</t>
    <phoneticPr fontId="15" type="noConversion"/>
  </si>
  <si>
    <t>1.极乐弹&lt;毒术，4级&gt;</t>
    <phoneticPr fontId="15" type="noConversion"/>
  </si>
  <si>
    <t>2.三阴蜈蚣爪&lt;毒术，4级&gt;</t>
    <phoneticPr fontId="15" type="noConversion"/>
  </si>
  <si>
    <t>毒术，最擅长毒功，至高武学非星宿门人无法修习</t>
    <phoneticPr fontId="15" type="noConversion"/>
  </si>
  <si>
    <t>五毒圣坛</t>
    <phoneticPr fontId="3" type="noConversion"/>
  </si>
  <si>
    <t>五仙教</t>
    <phoneticPr fontId="3" type="noConversion"/>
  </si>
  <si>
    <t>用银票购买毒物和毒术</t>
    <phoneticPr fontId="3" type="noConversion"/>
  </si>
  <si>
    <t>五毒圣坛</t>
    <phoneticPr fontId="15" type="noConversion"/>
  </si>
  <si>
    <t>少林寺藏经阁</t>
    <phoneticPr fontId="15" type="noConversion"/>
  </si>
  <si>
    <t>密宗</t>
    <phoneticPr fontId="15" type="noConversion"/>
  </si>
  <si>
    <t>星宿老仙宫</t>
    <phoneticPr fontId="15" type="noConversion"/>
  </si>
  <si>
    <t>白驼山庄</t>
    <phoneticPr fontId="15" type="noConversion"/>
  </si>
  <si>
    <t>1. 2个金钗</t>
    <phoneticPr fontId="3" type="noConversion"/>
  </si>
  <si>
    <t>2. 2个红梅倚月瓶</t>
    <phoneticPr fontId="3" type="noConversion"/>
  </si>
  <si>
    <t>3. 1樟木佛珠</t>
    <phoneticPr fontId="3" type="noConversion"/>
  </si>
  <si>
    <t>4. 1九花玉露丸</t>
    <phoneticPr fontId="3" type="noConversion"/>
  </si>
  <si>
    <t>办小事系列奖励</t>
    <phoneticPr fontId="3" type="noConversion"/>
  </si>
  <si>
    <t>1. 5武林威望</t>
    <phoneticPr fontId="3" type="noConversion"/>
  </si>
  <si>
    <t>2. 5金石</t>
    <phoneticPr fontId="3" type="noConversion"/>
  </si>
  <si>
    <t>4. 15000经验</t>
    <phoneticPr fontId="3" type="noConversion"/>
  </si>
  <si>
    <t>1. 2个锦缎观月瓶</t>
    <phoneticPr fontId="3" type="noConversion"/>
  </si>
  <si>
    <t>2. 2个云子棋具</t>
    <phoneticPr fontId="3" type="noConversion"/>
  </si>
  <si>
    <t>4. 1黑玉断续膏</t>
    <phoneticPr fontId="3" type="noConversion"/>
  </si>
  <si>
    <t>接引人：金轮法王</t>
    <phoneticPr fontId="3" type="noConversion"/>
  </si>
  <si>
    <t>1. 2朵金波旬花</t>
    <phoneticPr fontId="3" type="noConversion"/>
  </si>
  <si>
    <t>2. 2朵醉仙灵芙</t>
    <phoneticPr fontId="3" type="noConversion"/>
  </si>
  <si>
    <t>1. 2只七色百足</t>
    <phoneticPr fontId="3" type="noConversion"/>
  </si>
  <si>
    <t>2. 2只碧眼金蝎</t>
    <phoneticPr fontId="3" type="noConversion"/>
  </si>
  <si>
    <t>3. 2条萨斯曲蛇</t>
    <phoneticPr fontId="3" type="noConversion"/>
  </si>
  <si>
    <t>4. 5张银票</t>
    <phoneticPr fontId="3" type="noConversion"/>
  </si>
  <si>
    <t>3. 2朵断肠草</t>
    <phoneticPr fontId="3" type="noConversion"/>
  </si>
  <si>
    <r>
      <t>办小事</t>
    </r>
    <r>
      <rPr>
        <sz val="11"/>
        <color theme="1"/>
        <rFont val="宋体"/>
        <charset val="134"/>
        <scheme val="minor"/>
      </rPr>
      <t>系列任务</t>
    </r>
    <phoneticPr fontId="3" type="noConversion"/>
  </si>
  <si>
    <t>SR卡专属任务</t>
    <phoneticPr fontId="3" type="noConversion"/>
  </si>
  <si>
    <t>SR卡任务奖励</t>
    <phoneticPr fontId="3" type="noConversion"/>
  </si>
  <si>
    <t>1. 捕捉毒物</t>
    <phoneticPr fontId="3" type="noConversion"/>
  </si>
  <si>
    <t>2. 炼制毒药</t>
    <phoneticPr fontId="3" type="noConversion"/>
  </si>
  <si>
    <t>3. 争宠风波</t>
    <phoneticPr fontId="3" type="noConversion"/>
  </si>
  <si>
    <t>1. 15000经验</t>
    <phoneticPr fontId="3" type="noConversion"/>
  </si>
  <si>
    <t>3. 三笑逍遥散 &lt;毒术招式4级&gt;</t>
    <phoneticPr fontId="3" type="noConversion"/>
  </si>
  <si>
    <t>3. 蓉儿妹妹</t>
    <phoneticPr fontId="3" type="noConversion"/>
  </si>
  <si>
    <t>3. 神驼雪山掌 &lt;毒术招式4级&gt;</t>
    <phoneticPr fontId="3" type="noConversion"/>
  </si>
  <si>
    <t>3. 5阳性真气+5阴性真气</t>
    <phoneticPr fontId="3" type="noConversion"/>
  </si>
  <si>
    <t>阿紫系列任务：</t>
    <phoneticPr fontId="3" type="noConversion"/>
  </si>
  <si>
    <t>欧阳克系列任务：</t>
    <phoneticPr fontId="3" type="noConversion"/>
  </si>
  <si>
    <t>丁春秋系列任务：</t>
    <phoneticPr fontId="3" type="noConversion"/>
  </si>
  <si>
    <t>欧阳锋系列任务：</t>
    <phoneticPr fontId="3" type="noConversion"/>
  </si>
  <si>
    <t>每次需要毒物2个</t>
    <phoneticPr fontId="3" type="noConversion"/>
  </si>
  <si>
    <t>1. 12000经验&lt;阿紫&gt;</t>
    <phoneticPr fontId="3" type="noConversion"/>
  </si>
  <si>
    <t>2. 25000经验&lt;丁春秋&gt;</t>
    <phoneticPr fontId="3" type="noConversion"/>
  </si>
  <si>
    <t>1. 12000经验&lt;欧阳克&gt;</t>
    <phoneticPr fontId="3" type="noConversion"/>
  </si>
  <si>
    <t>2. 25000经验&lt;欧阳锋&gt;</t>
    <phoneticPr fontId="3" type="noConversion"/>
  </si>
  <si>
    <t xml:space="preserve">阿紫专属任务： </t>
    <phoneticPr fontId="3" type="noConversion"/>
  </si>
  <si>
    <t>欧阳克专属任务：</t>
    <phoneticPr fontId="3" type="noConversion"/>
  </si>
  <si>
    <t>SSR卡专属任务</t>
    <phoneticPr fontId="15" type="noConversion"/>
  </si>
  <si>
    <t>丁春秋专属任务：</t>
    <phoneticPr fontId="3" type="noConversion"/>
  </si>
  <si>
    <t>阿紫任务奖励：</t>
    <phoneticPr fontId="3" type="noConversion"/>
  </si>
  <si>
    <t>欧阳克任务奖励</t>
    <phoneticPr fontId="3" type="noConversion"/>
  </si>
  <si>
    <t>丁春秋任务奖励：</t>
    <phoneticPr fontId="3" type="noConversion"/>
  </si>
  <si>
    <t>欧阳锋专属任务：</t>
    <phoneticPr fontId="3" type="noConversion"/>
  </si>
  <si>
    <t>3. 华山论剑</t>
    <phoneticPr fontId="3" type="noConversion"/>
  </si>
  <si>
    <t>1. 求亲桃花岛</t>
    <phoneticPr fontId="3" type="noConversion"/>
  </si>
  <si>
    <t>2. 共乘一船</t>
    <phoneticPr fontId="3" type="noConversion"/>
  </si>
  <si>
    <t>1. 珍珑棋局</t>
    <phoneticPr fontId="3" type="noConversion"/>
  </si>
  <si>
    <t>2. 姑苏慕容</t>
    <phoneticPr fontId="3" type="noConversion"/>
  </si>
  <si>
    <t>3. 少室山大战</t>
    <phoneticPr fontId="3" type="noConversion"/>
  </si>
  <si>
    <t>欧阳锋任务奖励：</t>
    <phoneticPr fontId="3" type="noConversion"/>
  </si>
  <si>
    <t>斗酒僧专属任务：</t>
    <phoneticPr fontId="3" type="noConversion"/>
  </si>
  <si>
    <t>斗酒僧任务奖励：</t>
    <phoneticPr fontId="3" type="noConversion"/>
  </si>
  <si>
    <t>鸠摩智专属任务：</t>
    <phoneticPr fontId="3" type="noConversion"/>
  </si>
  <si>
    <t>鸠摩智任务奖励：</t>
    <phoneticPr fontId="3" type="noConversion"/>
  </si>
  <si>
    <t>阿紫、丁春秋</t>
    <phoneticPr fontId="3" type="noConversion"/>
  </si>
  <si>
    <t>欧阳克、欧阳锋</t>
    <phoneticPr fontId="3" type="noConversion"/>
  </si>
  <si>
    <t>斗酒僧</t>
    <phoneticPr fontId="3" type="noConversion"/>
  </si>
  <si>
    <t>鸠摩智</t>
    <phoneticPr fontId="3" type="noConversion"/>
  </si>
  <si>
    <t>可邀请入队角色</t>
    <phoneticPr fontId="3" type="noConversion"/>
  </si>
  <si>
    <t>可邀请入队条件</t>
    <phoneticPr fontId="3" type="noConversion"/>
  </si>
  <si>
    <t>阿紫：完成捕捉毒物任务</t>
    <phoneticPr fontId="3" type="noConversion"/>
  </si>
  <si>
    <t>丁春秋：完成珍珑棋局任务</t>
    <phoneticPr fontId="3" type="noConversion"/>
  </si>
  <si>
    <t>欧阳锋：完成求亲桃花岛</t>
    <phoneticPr fontId="3" type="noConversion"/>
  </si>
  <si>
    <t>1. 燕子坞</t>
    <phoneticPr fontId="3" type="noConversion"/>
  </si>
  <si>
    <t>2. 斗法大理</t>
    <phoneticPr fontId="3" type="noConversion"/>
  </si>
  <si>
    <t>3. 决战少林</t>
    <phoneticPr fontId="3" type="noConversion"/>
  </si>
  <si>
    <t>1. 金刚不坏体&lt;少阳内功4级&gt;</t>
    <phoneticPr fontId="3" type="noConversion"/>
  </si>
  <si>
    <t>2. 火焰刀&lt;至阳刀法5级&gt;</t>
    <phoneticPr fontId="3" type="noConversion"/>
  </si>
  <si>
    <t>3. 无上神力杵&lt;至阳棍法5级&gt;</t>
    <phoneticPr fontId="3" type="noConversion"/>
  </si>
  <si>
    <t>见面礼：般若掌&lt;少阳搏击4级&gt;</t>
    <phoneticPr fontId="3" type="noConversion"/>
  </si>
  <si>
    <t>1. 玄难有难</t>
    <phoneticPr fontId="3" type="noConversion"/>
  </si>
  <si>
    <t>1. 心意气混元功&lt;少阳内功4级&gt;</t>
    <phoneticPr fontId="3" type="noConversion"/>
  </si>
  <si>
    <t>2. 明教入侵</t>
    <phoneticPr fontId="3" type="noConversion"/>
  </si>
  <si>
    <t>2. 燃木刀法&lt;至阳刀法5级&gt;</t>
    <phoneticPr fontId="3" type="noConversion"/>
  </si>
  <si>
    <t>3. 吐蕃国师</t>
    <phoneticPr fontId="3" type="noConversion"/>
  </si>
  <si>
    <t>3. 降龙伏虎棍&lt;至阳棍法5级&gt;</t>
    <phoneticPr fontId="3" type="noConversion"/>
  </si>
  <si>
    <t>完成玄难有难任务</t>
    <phoneticPr fontId="3" type="noConversion"/>
  </si>
  <si>
    <t>完成燕子坞任务</t>
    <phoneticPr fontId="3" type="noConversion"/>
  </si>
  <si>
    <t>主角可获得称号</t>
    <phoneticPr fontId="3" type="noConversion"/>
  </si>
  <si>
    <t>星宿小仙</t>
    <phoneticPr fontId="3" type="noConversion"/>
  </si>
  <si>
    <t>灵蛇万法</t>
    <phoneticPr fontId="3" type="noConversion"/>
  </si>
  <si>
    <t>神枪破敌</t>
    <phoneticPr fontId="3" type="noConversion"/>
  </si>
  <si>
    <t>特别说明：星宿老仙宫和白驼山庄只能二选一；少林寺藏经阁和密宗只能二选一。</t>
    <phoneticPr fontId="15" type="noConversion"/>
  </si>
  <si>
    <t>&lt;花毒、虫毒、寒毒、尸毒&gt;</t>
    <phoneticPr fontId="3" type="noConversion"/>
  </si>
  <si>
    <t>接引人：觉远</t>
    <phoneticPr fontId="3" type="noConversion"/>
  </si>
  <si>
    <t>1. 腐尸毒功&lt;毒术内功4级&gt;</t>
    <phoneticPr fontId="3" type="noConversion"/>
  </si>
  <si>
    <t>2. 冰蚕毒掌&lt;毒术招式5级&gt;</t>
    <phoneticPr fontId="3" type="noConversion"/>
  </si>
  <si>
    <t>3. 化功大法&lt;毒术内功5级&gt;+连珠腐尸毒&lt;至阳奇门5级&gt;</t>
    <phoneticPr fontId="3" type="noConversion"/>
  </si>
  <si>
    <t>3. 逆运真经&lt;毒术内功5级&gt;+灵蛇杖法&lt;至阴枪棍5级&gt;</t>
    <phoneticPr fontId="3" type="noConversion"/>
  </si>
  <si>
    <t>1. 灵蛇功&lt;毒术内功4级&gt;</t>
    <phoneticPr fontId="3" type="noConversion"/>
  </si>
  <si>
    <t>2. 蛤蟆神功&lt;毒术招式5级&gt;</t>
    <phoneticPr fontId="3" type="noConversion"/>
  </si>
  <si>
    <t>1. 九阴真经总诀共2个，邀请郭靖入队得1个，邀请黄裳入队得1个。</t>
    <phoneticPr fontId="5" type="noConversion"/>
  </si>
  <si>
    <t>2. 九阳总纲共2个，邀请张无忌入队得1个，另外一个到无底深渊从猿猴那儿得到，只要医术值达到一定程度即可，也不必从潇湘子那儿获得江湖秘密。</t>
    <phoneticPr fontId="5" type="noConversion"/>
  </si>
  <si>
    <t>七宝指环&lt;饰品&gt;</t>
    <phoneticPr fontId="15" type="noConversion"/>
  </si>
  <si>
    <t>毒术</t>
    <phoneticPr fontId="5" type="noConversion"/>
  </si>
  <si>
    <t>至阳</t>
    <phoneticPr fontId="5" type="noConversion"/>
  </si>
  <si>
    <t>峨眉四象掌</t>
    <phoneticPr fontId="5" type="noConversion"/>
  </si>
  <si>
    <t>副掌门郭襄</t>
    <phoneticPr fontId="5" type="noConversion"/>
  </si>
  <si>
    <t>方圆动静，阴阳两生</t>
    <phoneticPr fontId="5" type="noConversion"/>
  </si>
  <si>
    <t>方圆动静：施展峨眉四象掌，自身提升暴击、反击、连击和卸劲</t>
    <phoneticPr fontId="5" type="noConversion"/>
  </si>
  <si>
    <t>阴阳两生：施展峨眉四象掌攻击敌人，有一定几率为周遭两格队友提升精力</t>
    <phoneticPr fontId="5" type="noConversion"/>
  </si>
  <si>
    <t>圣火狂刀</t>
    <phoneticPr fontId="5" type="noConversion"/>
  </si>
  <si>
    <t>副教主霍山</t>
    <phoneticPr fontId="5" type="noConversion"/>
  </si>
  <si>
    <t>无咎无垢，烈焰灼身</t>
    <phoneticPr fontId="5" type="noConversion"/>
  </si>
  <si>
    <t>无咎无垢：施展圣火狂刀时，消除自身的分筋和晕眩</t>
    <phoneticPr fontId="5" type="noConversion"/>
  </si>
  <si>
    <t>烈焰灼身：施展圣火狂刀，自身获得烈焰灼身效果，持续时间内反弹敌人造成的伤害</t>
    <phoneticPr fontId="5" type="noConversion"/>
  </si>
  <si>
    <r>
      <t>给洪安通“</t>
    </r>
    <r>
      <rPr>
        <sz val="11"/>
        <color rgb="FFFF0000"/>
        <rFont val="宋体"/>
        <family val="3"/>
        <charset val="134"/>
        <scheme val="minor"/>
      </rPr>
      <t>狐裘</t>
    </r>
    <r>
      <rPr>
        <sz val="11"/>
        <color theme="1"/>
        <rFont val="宋体"/>
        <family val="3"/>
        <charset val="134"/>
        <scheme val="minor"/>
      </rPr>
      <t>”后，与其对话</t>
    </r>
    <phoneticPr fontId="15" type="noConversion"/>
  </si>
  <si>
    <r>
      <t>给端木寿“</t>
    </r>
    <r>
      <rPr>
        <sz val="11"/>
        <color rgb="FFFF0000"/>
        <rFont val="宋体"/>
        <family val="3"/>
        <charset val="134"/>
        <scheme val="minor"/>
      </rPr>
      <t>奇怪的道符</t>
    </r>
    <r>
      <rPr>
        <sz val="11"/>
        <color theme="1"/>
        <rFont val="宋体"/>
        <family val="3"/>
        <charset val="134"/>
        <scheme val="minor"/>
      </rPr>
      <t>”后，与其对话</t>
    </r>
    <phoneticPr fontId="15" type="noConversion"/>
  </si>
  <si>
    <r>
      <t>3. 修炼“化功大法”第三阶功效“化于无形”所需要的“</t>
    </r>
    <r>
      <rPr>
        <sz val="10"/>
        <color rgb="FFFF0000"/>
        <rFont val="微软雅黑"/>
        <family val="2"/>
        <charset val="134"/>
      </rPr>
      <t>千年冰蚕</t>
    </r>
    <r>
      <rPr>
        <sz val="10"/>
        <color theme="1"/>
        <rFont val="微软雅黑"/>
        <family val="2"/>
        <charset val="134"/>
      </rPr>
      <t>”，从正气堂任务“剿灭星宿派”三选一奖励中选神秘物品可得。</t>
    </r>
    <phoneticPr fontId="5" type="noConversion"/>
  </si>
  <si>
    <r>
      <t>4. 修炼“逆运真经”第三阶功效“我是疯子”所需要的“逆运真经口诀”，从修罗道任务“剿灭丐帮”三选一奖励中选神秘物品可得“讨饭钵”，然后拿“</t>
    </r>
    <r>
      <rPr>
        <sz val="10"/>
        <color rgb="FFFF0000"/>
        <rFont val="微软雅黑"/>
        <family val="2"/>
        <charset val="134"/>
      </rPr>
      <t>讨饭钵</t>
    </r>
    <r>
      <rPr>
        <sz val="10"/>
        <color theme="1"/>
        <rFont val="微软雅黑"/>
        <family val="2"/>
        <charset val="134"/>
      </rPr>
      <t>”去欧阳锋那儿换取。</t>
    </r>
    <phoneticPr fontId="5" type="noConversion"/>
  </si>
  <si>
    <t>少阴</t>
    <phoneticPr fontId="5" type="noConversion"/>
  </si>
  <si>
    <t>一代宗师小龙女</t>
    <phoneticPr fontId="5" type="noConversion"/>
  </si>
  <si>
    <t>玉女剑法</t>
    <phoneticPr fontId="5" type="noConversion"/>
  </si>
  <si>
    <t>玉峰针</t>
    <phoneticPr fontId="5" type="noConversion"/>
  </si>
  <si>
    <t>1.5-5</t>
    <phoneticPr fontId="5" type="noConversion"/>
  </si>
  <si>
    <t>三无三不手</t>
    <phoneticPr fontId="5" type="noConversion"/>
  </si>
  <si>
    <t>一代宗师李莫愁</t>
    <phoneticPr fontId="5" type="noConversion"/>
  </si>
  <si>
    <t>赤练神掌</t>
    <phoneticPr fontId="5" type="noConversion"/>
  </si>
  <si>
    <t>冰魄银针</t>
    <phoneticPr fontId="5" type="noConversion"/>
  </si>
  <si>
    <t>武林神话林朝英</t>
  </si>
  <si>
    <t>玉女心经</t>
    <phoneticPr fontId="5" type="noConversion"/>
  </si>
  <si>
    <t>武林神话林朝英</t>
    <phoneticPr fontId="5" type="noConversion"/>
  </si>
  <si>
    <t>葵花宝典</t>
    <phoneticPr fontId="5" type="noConversion"/>
  </si>
  <si>
    <t>武林神话花禾贞</t>
    <phoneticPr fontId="5" type="noConversion"/>
  </si>
  <si>
    <t>冥阴：冥阴宝身，六合失色；每回合增加13点精力。若运行者内力不够阴柔，则真气反噬，无法增加精力。</t>
    <phoneticPr fontId="5" type="noConversion"/>
  </si>
  <si>
    <t>花前月下：发动连击时，恢复自身的内力</t>
    <phoneticPr fontId="5" type="noConversion"/>
  </si>
  <si>
    <t>丝萝共结：若周遭有队友同时精通并运行玉女心经，则自身造成的伤害大幅提升 [修炼需玉女心经总诀1个]</t>
    <phoneticPr fontId="5" type="noConversion"/>
  </si>
  <si>
    <t>自宫：欲练此功，必先自宫，去除体内所有阳性真气。每回合增加15点精力。若运行者内力不够阴柔，则真气反噬，无法增加精力。</t>
    <phoneticPr fontId="5" type="noConversion"/>
  </si>
  <si>
    <t>变幻万千：每移动一单位距离，增加一定的虚招</t>
    <phoneticPr fontId="5" type="noConversion"/>
  </si>
  <si>
    <t>万物滋长：每回合恢复自身的内力</t>
    <phoneticPr fontId="5" type="noConversion"/>
  </si>
  <si>
    <t>天人化生：攻击时必定攻击两次 [修炼需葵花宝典总诀1个]</t>
    <phoneticPr fontId="5" type="noConversion"/>
  </si>
  <si>
    <t>见血封喉，银针夺命</t>
    <phoneticPr fontId="5" type="noConversion"/>
  </si>
  <si>
    <t>见血封喉：若行囊中有寒毒，则攻击附加中毒，且施展冰魄银针时几率额外造成大量伤害</t>
    <phoneticPr fontId="5" type="noConversion"/>
  </si>
  <si>
    <t>银针夺命：若行囊中有花毒，则施展冰魄银针时，根据自身毒术额外造成伤害</t>
    <phoneticPr fontId="5" type="noConversion"/>
  </si>
  <si>
    <t>内伤，朱砂指印</t>
    <phoneticPr fontId="5" type="noConversion"/>
  </si>
  <si>
    <t>内伤：累积内伤值8点</t>
    <phoneticPr fontId="5" type="noConversion"/>
  </si>
  <si>
    <t>朱砂指印：若行囊中有虫毒，则攻击附加中毒与大量外伤</t>
    <phoneticPr fontId="5" type="noConversion"/>
  </si>
  <si>
    <t>错骨，无所不为</t>
    <phoneticPr fontId="5" type="noConversion"/>
  </si>
  <si>
    <t>错骨：累积错骨值8点</t>
    <phoneticPr fontId="5" type="noConversion"/>
  </si>
  <si>
    <t>无所不为：使用者道德越低，三无三不手伤害越高</t>
    <phoneticPr fontId="5" type="noConversion"/>
  </si>
  <si>
    <t>分筋，天罗地网</t>
    <phoneticPr fontId="5" type="noConversion"/>
  </si>
  <si>
    <t>分筋：累积分筋值6点</t>
    <phoneticPr fontId="5" type="noConversion"/>
  </si>
  <si>
    <t>天罗地网势</t>
    <phoneticPr fontId="5" type="noConversion"/>
  </si>
  <si>
    <t>天罗地网：敌人的分筋越高，则天罗地网势造成的伤害越高</t>
    <phoneticPr fontId="5" type="noConversion"/>
  </si>
  <si>
    <t>中毒，疾风如雨</t>
    <phoneticPr fontId="5" type="noConversion"/>
  </si>
  <si>
    <t>中毒：累积中毒值8点</t>
    <phoneticPr fontId="5" type="noConversion"/>
  </si>
  <si>
    <t>疾风如雨：施展玉峰针发动连击后，恢复自身一定精力</t>
    <phoneticPr fontId="5" type="noConversion"/>
  </si>
  <si>
    <t>举案齐眉，小园艺菊</t>
    <phoneticPr fontId="5" type="noConversion"/>
  </si>
  <si>
    <t>举案齐眉：施展玉女剑法后提升一定的连击</t>
    <phoneticPr fontId="5" type="noConversion"/>
  </si>
  <si>
    <t>小园艺菊：若已学会天罗地网势，施展玉女剑法后，几率继续施展天罗地网势</t>
    <phoneticPr fontId="5" type="noConversion"/>
  </si>
  <si>
    <t>封穴，凤曲长鸣，迷惑</t>
    <phoneticPr fontId="5" type="noConversion"/>
  </si>
  <si>
    <t>迷惑：累积迷惑值15点</t>
    <phoneticPr fontId="5" type="noConversion"/>
  </si>
  <si>
    <t>凤曲长鸣：施展玉箫剑法时，若发动虚招，则提高造成的伤害</t>
    <phoneticPr fontId="5" type="noConversion"/>
  </si>
  <si>
    <t>饰品</t>
  </si>
  <si>
    <t>饰品</t>
    <phoneticPr fontId="28" type="noConversion"/>
  </si>
  <si>
    <t>神木王鼎</t>
    <phoneticPr fontId="28" type="noConversion"/>
  </si>
  <si>
    <t>特殊效果</t>
    <phoneticPr fontId="28" type="noConversion"/>
  </si>
  <si>
    <t>绿波香露刀</t>
  </si>
  <si>
    <t>套装名称</t>
    <phoneticPr fontId="28" type="noConversion"/>
  </si>
  <si>
    <t>序号</t>
    <phoneticPr fontId="28" type="noConversion"/>
  </si>
  <si>
    <t>金玉套装</t>
    <phoneticPr fontId="28" type="noConversion"/>
  </si>
  <si>
    <t>金蛇剑</t>
    <phoneticPr fontId="28" type="noConversion"/>
  </si>
  <si>
    <t>若装备齐金玉套装，则队伍中女性越多，则攻击越高</t>
    <phoneticPr fontId="28" type="noConversion"/>
  </si>
  <si>
    <t>九阳套装</t>
    <phoneticPr fontId="28" type="noConversion"/>
  </si>
  <si>
    <t>张无忌的裹布</t>
  </si>
  <si>
    <t>若装备齐九阳套装，则被攻击时几率减少自身一定的负面状态</t>
    <phoneticPr fontId="28" type="noConversion"/>
  </si>
  <si>
    <t>葵花套装</t>
    <phoneticPr fontId="28" type="noConversion"/>
  </si>
  <si>
    <t>千里江山图</t>
    <phoneticPr fontId="28" type="noConversion"/>
  </si>
  <si>
    <t>若装备齐葵花套装，每移动一个单位，增加一定的连击</t>
    <phoneticPr fontId="28" type="noConversion"/>
  </si>
  <si>
    <t>冷月套装</t>
    <phoneticPr fontId="28" type="noConversion"/>
  </si>
  <si>
    <t>冷月宝刀</t>
    <phoneticPr fontId="28" type="noConversion"/>
  </si>
  <si>
    <t>若装备齐冷月套装，则自身刀法越高攻击时的威力就越强</t>
    <phoneticPr fontId="28" type="noConversion"/>
  </si>
  <si>
    <t>梅花簪</t>
    <phoneticPr fontId="28" type="noConversion"/>
  </si>
  <si>
    <t>连城套装</t>
    <phoneticPr fontId="28" type="noConversion"/>
  </si>
  <si>
    <t>唐诗选集</t>
    <phoneticPr fontId="28" type="noConversion"/>
  </si>
  <si>
    <t>若装备齐连城套装，则攻击时附加分筋和错骨</t>
    <phoneticPr fontId="28" type="noConversion"/>
  </si>
  <si>
    <t>密宗套装</t>
    <phoneticPr fontId="28" type="noConversion"/>
  </si>
  <si>
    <t>密宗法袍</t>
    <phoneticPr fontId="28" type="noConversion"/>
  </si>
  <si>
    <t>宝瓶</t>
    <phoneticPr fontId="28" type="noConversion"/>
  </si>
  <si>
    <t>若装备齐密宗套装，则每回合提升暴击</t>
    <phoneticPr fontId="28" type="noConversion"/>
  </si>
  <si>
    <t>辟邪套装</t>
    <phoneticPr fontId="28" type="noConversion"/>
  </si>
  <si>
    <t>平之的断剑</t>
    <phoneticPr fontId="28" type="noConversion"/>
  </si>
  <si>
    <t>若装备齐辟邪套装，则敌人血量越低，自身造成的伤害越高</t>
    <phoneticPr fontId="28" type="noConversion"/>
  </si>
  <si>
    <t>圣火套装</t>
    <phoneticPr fontId="28" type="noConversion"/>
  </si>
  <si>
    <t>圣火令</t>
    <phoneticPr fontId="28" type="noConversion"/>
  </si>
  <si>
    <t>若装备齐圣火套装，则每回合周遭所有队友可额外回复2点精力</t>
    <phoneticPr fontId="28" type="noConversion"/>
  </si>
  <si>
    <t>圣僧套装</t>
    <phoneticPr fontId="28" type="noConversion"/>
  </si>
  <si>
    <t>若装备齐圣僧套装，则每回合恢复周遭三格队友的内力</t>
    <phoneticPr fontId="28" type="noConversion"/>
  </si>
  <si>
    <t>度世佛珠</t>
    <phoneticPr fontId="28" type="noConversion"/>
  </si>
  <si>
    <t>金丝袈裟</t>
    <phoneticPr fontId="28" type="noConversion"/>
  </si>
  <si>
    <t>铁血丹心套装</t>
    <phoneticPr fontId="28" type="noConversion"/>
  </si>
  <si>
    <t>铁掌帮令牌</t>
    <phoneticPr fontId="28" type="noConversion"/>
  </si>
  <si>
    <t>医仙套装</t>
    <phoneticPr fontId="28" type="noConversion"/>
  </si>
  <si>
    <t>金药篓</t>
    <phoneticPr fontId="28" type="noConversion"/>
  </si>
  <si>
    <t>若装备齐医仙套装，则每回合恢复周遭三格队友的气血</t>
    <phoneticPr fontId="28" type="noConversion"/>
  </si>
  <si>
    <t>秋水套装</t>
    <phoneticPr fontId="28" type="noConversion"/>
  </si>
  <si>
    <t>若装备齐秋水套装，则队伍中男性越多，则攻击越高</t>
    <phoneticPr fontId="28" type="noConversion"/>
  </si>
  <si>
    <t>白虹手</t>
    <phoneticPr fontId="28" type="noConversion"/>
  </si>
  <si>
    <t>十八学士</t>
    <phoneticPr fontId="28" type="noConversion"/>
  </si>
  <si>
    <t>丐帮套装</t>
  </si>
  <si>
    <t>斗转套装</t>
  </si>
  <si>
    <t>北冥套装</t>
  </si>
  <si>
    <t>童姥套装</t>
    <phoneticPr fontId="28" type="noConversion"/>
  </si>
  <si>
    <t>老君仙袍</t>
  </si>
  <si>
    <t>大燕皇袍</t>
    <phoneticPr fontId="28" type="noConversion"/>
  </si>
  <si>
    <t>打狗棒</t>
    <phoneticPr fontId="28" type="noConversion"/>
  </si>
  <si>
    <t>玄冥掌套</t>
    <phoneticPr fontId="28" type="noConversion"/>
  </si>
  <si>
    <t>玉女素心剑</t>
  </si>
  <si>
    <t>冷月窥人，双剑合璧</t>
    <phoneticPr fontId="5" type="noConversion"/>
  </si>
  <si>
    <t>冷月窥人：施展玉女素心剑根据自身当前连击值额外造成伤害</t>
    <phoneticPr fontId="5" type="noConversion"/>
  </si>
  <si>
    <t>双剑合璧：若已学会玉女剑法，则施展玉女素心剑后高几率继续施展玉女剑法</t>
    <phoneticPr fontId="5" type="noConversion"/>
  </si>
  <si>
    <t>金叵罗</t>
    <phoneticPr fontId="28" type="noConversion"/>
  </si>
  <si>
    <t>绣花针</t>
    <phoneticPr fontId="28" type="noConversion"/>
  </si>
  <si>
    <t>凤冠霞帔</t>
    <phoneticPr fontId="28" type="noConversion"/>
  </si>
  <si>
    <t>锦绣玉莽袍</t>
    <phoneticPr fontId="28" type="noConversion"/>
  </si>
  <si>
    <t>霓裳羽衣</t>
    <phoneticPr fontId="28" type="noConversion"/>
  </si>
  <si>
    <t>武器类型</t>
    <phoneticPr fontId="28" type="noConversion"/>
  </si>
  <si>
    <t>剑法</t>
    <phoneticPr fontId="28" type="noConversion"/>
  </si>
  <si>
    <t>奇门</t>
    <phoneticPr fontId="28" type="noConversion"/>
  </si>
  <si>
    <t>刀法</t>
    <phoneticPr fontId="28" type="noConversion"/>
  </si>
  <si>
    <t>暗器</t>
    <phoneticPr fontId="28" type="noConversion"/>
  </si>
  <si>
    <t>搏击</t>
    <phoneticPr fontId="28" type="noConversion"/>
  </si>
  <si>
    <t>枪棍</t>
    <phoneticPr fontId="28" type="noConversion"/>
  </si>
  <si>
    <t>剑魔套装</t>
    <phoneticPr fontId="28" type="noConversion"/>
  </si>
  <si>
    <t>神雕羽衣</t>
    <phoneticPr fontId="28" type="noConversion"/>
  </si>
  <si>
    <t>若装备齐剑魔套装，攻击时一定几率牺牲自身气血，造成额外伤害</t>
    <phoneticPr fontId="28" type="noConversion"/>
  </si>
  <si>
    <t>正邪路线</t>
    <phoneticPr fontId="28" type="noConversion"/>
  </si>
  <si>
    <t>门派专属</t>
    <phoneticPr fontId="28" type="noConversion"/>
  </si>
  <si>
    <t>修罗道</t>
    <phoneticPr fontId="28" type="noConversion"/>
  </si>
  <si>
    <t>正气堂</t>
    <phoneticPr fontId="28" type="noConversion"/>
  </si>
  <si>
    <t>日月神教</t>
    <phoneticPr fontId="28" type="noConversion"/>
  </si>
  <si>
    <t>二选一</t>
    <phoneticPr fontId="28" type="noConversion"/>
  </si>
  <si>
    <t>有冲突</t>
    <phoneticPr fontId="28" type="noConversion"/>
  </si>
  <si>
    <t>剑匣</t>
    <phoneticPr fontId="28" type="noConversion"/>
  </si>
  <si>
    <t>套装组件-武器</t>
    <phoneticPr fontId="28" type="noConversion"/>
  </si>
  <si>
    <t>武器名称</t>
    <phoneticPr fontId="28" type="noConversion"/>
  </si>
  <si>
    <t>获取方法</t>
    <phoneticPr fontId="28" type="noConversion"/>
  </si>
  <si>
    <t>套装组件-护甲</t>
    <phoneticPr fontId="28" type="noConversion"/>
  </si>
  <si>
    <t>攻击伤害</t>
    <phoneticPr fontId="28" type="noConversion"/>
  </si>
  <si>
    <t>减伤比例</t>
    <phoneticPr fontId="28" type="noConversion"/>
  </si>
  <si>
    <t>护甲名称</t>
    <phoneticPr fontId="28" type="noConversion"/>
  </si>
  <si>
    <t>套装组件-饰品</t>
    <phoneticPr fontId="28" type="noConversion"/>
  </si>
  <si>
    <t>秘境隐藏条件</t>
    <phoneticPr fontId="28" type="noConversion"/>
  </si>
  <si>
    <t>条件一</t>
    <phoneticPr fontId="28" type="noConversion"/>
  </si>
  <si>
    <t>条件二</t>
    <phoneticPr fontId="28" type="noConversion"/>
  </si>
  <si>
    <t>巫行云-万仙大会</t>
    <phoneticPr fontId="28" type="noConversion"/>
  </si>
  <si>
    <t>击杀金轮法王</t>
    <phoneticPr fontId="28" type="noConversion"/>
  </si>
  <si>
    <t>赌坊</t>
    <phoneticPr fontId="28" type="noConversion"/>
  </si>
  <si>
    <t>击杀裘千仞</t>
    <phoneticPr fontId="28" type="noConversion"/>
  </si>
  <si>
    <t>剿灭慕容世家</t>
    <phoneticPr fontId="28" type="noConversion"/>
  </si>
  <si>
    <t>若装备齐铁血丹心套装，则每回合恢复10%的气血</t>
    <phoneticPr fontId="28" type="noConversion"/>
  </si>
  <si>
    <t>击杀梅念笙</t>
    <phoneticPr fontId="28" type="noConversion"/>
  </si>
  <si>
    <t>张无忌剧情</t>
    <phoneticPr fontId="28" type="noConversion"/>
  </si>
  <si>
    <t>令狐冲入队</t>
    <phoneticPr fontId="28" type="noConversion"/>
  </si>
  <si>
    <t>李秋水-姑苏王家</t>
    <phoneticPr fontId="28" type="noConversion"/>
  </si>
  <si>
    <t>无崖子入队</t>
    <phoneticPr fontId="28" type="noConversion"/>
  </si>
  <si>
    <t>无崖子-叛徒丁春秋</t>
    <phoneticPr fontId="28" type="noConversion"/>
  </si>
  <si>
    <t>神农帮-灵鹫宫使</t>
    <phoneticPr fontId="28" type="noConversion"/>
  </si>
  <si>
    <t>剿灭少林寺</t>
    <phoneticPr fontId="28" type="noConversion"/>
  </si>
  <si>
    <t>林朝英秘境</t>
    <phoneticPr fontId="28" type="noConversion"/>
  </si>
  <si>
    <t>杨过入队</t>
    <phoneticPr fontId="28" type="noConversion"/>
  </si>
  <si>
    <t>巫行云入队</t>
    <phoneticPr fontId="28" type="noConversion"/>
  </si>
  <si>
    <t>李秋水入队</t>
    <phoneticPr fontId="28" type="noConversion"/>
  </si>
  <si>
    <t>林平之入队</t>
    <phoneticPr fontId="28" type="noConversion"/>
  </si>
  <si>
    <t>击杀袁承志</t>
    <phoneticPr fontId="28" type="noConversion"/>
  </si>
  <si>
    <t>剿灭丐帮</t>
    <phoneticPr fontId="28" type="noConversion"/>
  </si>
  <si>
    <t>击杀玄冥二老</t>
    <phoneticPr fontId="28" type="noConversion"/>
  </si>
  <si>
    <t>剿灭星宿派</t>
    <phoneticPr fontId="28" type="noConversion"/>
  </si>
  <si>
    <t>436-450</t>
    <phoneticPr fontId="28" type="noConversion"/>
  </si>
  <si>
    <t>428-450</t>
    <phoneticPr fontId="28" type="noConversion"/>
  </si>
  <si>
    <t>27-30</t>
    <phoneticPr fontId="28" type="noConversion"/>
  </si>
  <si>
    <t>405-450</t>
    <phoneticPr fontId="28" type="noConversion"/>
  </si>
  <si>
    <t>32-35</t>
    <phoneticPr fontId="28" type="noConversion"/>
  </si>
  <si>
    <t>360-400</t>
    <phoneticPr fontId="28" type="noConversion"/>
  </si>
  <si>
    <t>辟邪法袍</t>
    <phoneticPr fontId="28" type="noConversion"/>
  </si>
  <si>
    <t>32-35</t>
    <phoneticPr fontId="28" type="noConversion"/>
  </si>
  <si>
    <t>林远图秘境</t>
    <phoneticPr fontId="28" type="noConversion"/>
  </si>
  <si>
    <t>战斗全程只使用辟邪剑法</t>
    <phoneticPr fontId="28" type="noConversion"/>
  </si>
  <si>
    <t>五回合后王重阳的气血仍在九成以上</t>
    <phoneticPr fontId="28" type="noConversion"/>
  </si>
  <si>
    <t>精忠战甲</t>
    <phoneticPr fontId="28" type="noConversion"/>
  </si>
  <si>
    <t>32-35</t>
    <phoneticPr fontId="28" type="noConversion"/>
  </si>
  <si>
    <t>郭靖秘境</t>
    <phoneticPr fontId="28" type="noConversion"/>
  </si>
  <si>
    <t>战斗中保持自身中毒值小于六十点五回合</t>
    <phoneticPr fontId="28" type="noConversion"/>
  </si>
  <si>
    <t>打败陈抟时，自身剩余内力超过90%</t>
    <phoneticPr fontId="28" type="noConversion"/>
  </si>
  <si>
    <t>剑法</t>
    <phoneticPr fontId="28" type="noConversion"/>
  </si>
  <si>
    <t>428-450</t>
    <phoneticPr fontId="28" type="noConversion"/>
  </si>
  <si>
    <t>木剑</t>
    <phoneticPr fontId="28" type="noConversion"/>
  </si>
  <si>
    <t>独孤求败秘境</t>
    <phoneticPr fontId="28" type="noConversion"/>
  </si>
  <si>
    <t>明教</t>
    <phoneticPr fontId="28" type="noConversion"/>
  </si>
  <si>
    <t>峨眉派</t>
    <phoneticPr fontId="28" type="noConversion"/>
  </si>
  <si>
    <t>405-450</t>
    <phoneticPr fontId="28" type="noConversion"/>
  </si>
  <si>
    <t>枪棍</t>
    <phoneticPr fontId="28" type="noConversion"/>
  </si>
  <si>
    <t>觉远的扁担</t>
    <phoneticPr fontId="28" type="noConversion"/>
  </si>
  <si>
    <t>郭襄秘境</t>
    <phoneticPr fontId="28" type="noConversion"/>
  </si>
  <si>
    <t>击杀金轮法王时，自身剩余气血超过80%</t>
    <phoneticPr fontId="28" type="noConversion"/>
  </si>
  <si>
    <t>十回合内击杀金轮法王</t>
    <phoneticPr fontId="28" type="noConversion"/>
  </si>
  <si>
    <t>八回合内击杀武当首徒宋远桥</t>
    <phoneticPr fontId="28" type="noConversion"/>
  </si>
  <si>
    <t>八回合内击杀少林奇才玄澄</t>
    <phoneticPr fontId="28" type="noConversion"/>
  </si>
  <si>
    <t>火云神令</t>
    <phoneticPr fontId="28" type="noConversion"/>
  </si>
  <si>
    <t>霍山秘境</t>
    <phoneticPr fontId="28" type="noConversion"/>
  </si>
  <si>
    <t>优先击杀所有弓箭手</t>
  </si>
  <si>
    <t>大理段氏</t>
    <phoneticPr fontId="28" type="noConversion"/>
  </si>
  <si>
    <t>搏击</t>
    <phoneticPr fontId="28" type="noConversion"/>
  </si>
  <si>
    <t>佛都有火</t>
    <phoneticPr fontId="28" type="noConversion"/>
  </si>
  <si>
    <t>段思平秘境</t>
    <phoneticPr fontId="28" type="noConversion"/>
  </si>
  <si>
    <t>昆仑仙衣</t>
    <phoneticPr fontId="28" type="noConversion"/>
  </si>
  <si>
    <t>32-35</t>
    <phoneticPr fontId="28" type="noConversion"/>
  </si>
  <si>
    <t>击杀胡一刀</t>
    <phoneticPr fontId="28" type="noConversion"/>
  </si>
  <si>
    <t>神龙教-神龙教之变</t>
    <phoneticPr fontId="28" type="noConversion"/>
  </si>
  <si>
    <t>何云清秘境</t>
    <phoneticPr fontId="28" type="noConversion"/>
  </si>
  <si>
    <t>六回合内击杀明尊阳顶天</t>
    <phoneticPr fontId="28" type="noConversion"/>
  </si>
  <si>
    <t>黄裳秘境</t>
    <phoneticPr fontId="28" type="noConversion"/>
  </si>
  <si>
    <t>十回合内击杀霍山</t>
    <phoneticPr fontId="28" type="noConversion"/>
  </si>
  <si>
    <t>将明教女子留至最后击杀</t>
    <phoneticPr fontId="28" type="noConversion"/>
  </si>
  <si>
    <t>自身毒术修为达到一定境界 [毒术&gt;？]</t>
    <phoneticPr fontId="28" type="noConversion"/>
  </si>
  <si>
    <t>自身剑法达到一定境界 [剑法&gt;？]</t>
    <phoneticPr fontId="28" type="noConversion"/>
  </si>
  <si>
    <t>紫衫</t>
    <phoneticPr fontId="28" type="noConversion"/>
  </si>
  <si>
    <t>黛绮丝-锻造蓝图</t>
    <phoneticPr fontId="28" type="noConversion"/>
  </si>
  <si>
    <t>药王袍</t>
    <phoneticPr fontId="28" type="noConversion"/>
  </si>
  <si>
    <t>32-35</t>
    <phoneticPr fontId="28" type="noConversion"/>
  </si>
  <si>
    <t>程灵素入队</t>
    <phoneticPr fontId="28" type="noConversion"/>
  </si>
  <si>
    <t>搏击</t>
    <phoneticPr fontId="28" type="noConversion"/>
  </si>
  <si>
    <t>405-450</t>
    <phoneticPr fontId="28" type="noConversion"/>
  </si>
  <si>
    <t>浴血拳套</t>
    <phoneticPr fontId="28" type="noConversion"/>
  </si>
  <si>
    <t>红叶的念珠</t>
    <phoneticPr fontId="28" type="noConversion"/>
  </si>
  <si>
    <t>聚义厅-南少林</t>
    <phoneticPr fontId="28" type="noConversion"/>
  </si>
  <si>
    <t>聚义厅-铁掌帮</t>
    <phoneticPr fontId="28" type="noConversion"/>
  </si>
  <si>
    <t>南兰</t>
    <phoneticPr fontId="3" type="noConversion"/>
  </si>
  <si>
    <t>本门弟子，熟悉大雪山，擅长女工，可以安置在铜钱会的建筑之中。</t>
    <phoneticPr fontId="3" type="noConversion"/>
  </si>
  <si>
    <t>赌坊</t>
    <phoneticPr fontId="15" type="noConversion"/>
  </si>
  <si>
    <t>赌坊</t>
    <phoneticPr fontId="3" type="noConversion"/>
  </si>
  <si>
    <t>上京城</t>
    <phoneticPr fontId="3" type="noConversion"/>
  </si>
  <si>
    <t>用银票购买客人随身的包裹</t>
    <phoneticPr fontId="3" type="noConversion"/>
  </si>
  <si>
    <t>武林套装组件</t>
    <phoneticPr fontId="3" type="noConversion"/>
  </si>
  <si>
    <t>育儿所</t>
  </si>
  <si>
    <t>子建筑</t>
  </si>
  <si>
    <t>无</t>
  </si>
  <si>
    <t>育儿所管家</t>
  </si>
  <si>
    <t>30金石</t>
  </si>
  <si>
    <t>养育儿女的场所</t>
  </si>
  <si>
    <t>与还施水阁管家对话</t>
  </si>
  <si>
    <t>聚义厅</t>
    <phoneticPr fontId="3" type="noConversion"/>
  </si>
  <si>
    <t>枪棍</t>
    <phoneticPr fontId="28" type="noConversion"/>
  </si>
  <si>
    <t>405-450</t>
    <phoneticPr fontId="28" type="noConversion"/>
  </si>
  <si>
    <t>金刚降魔杵</t>
    <phoneticPr fontId="28" type="noConversion"/>
  </si>
  <si>
    <t>暗器</t>
    <phoneticPr fontId="28" type="noConversion"/>
  </si>
  <si>
    <t>428-450</t>
    <phoneticPr fontId="28" type="noConversion"/>
  </si>
  <si>
    <t>天山寒冰</t>
    <phoneticPr fontId="28" type="noConversion"/>
  </si>
  <si>
    <t>魅影流霞衣</t>
  </si>
  <si>
    <t>32-35</t>
    <phoneticPr fontId="28" type="noConversion"/>
  </si>
  <si>
    <t>东方不败秘境①</t>
    <phoneticPr fontId="28" type="noConversion"/>
  </si>
  <si>
    <t>花禾贞秘境②</t>
    <phoneticPr fontId="28" type="noConversion"/>
  </si>
  <si>
    <t>①八回合内击杀令狐冲</t>
    <phoneticPr fontId="28" type="noConversion"/>
  </si>
  <si>
    <t>②五回合内击杀马保国</t>
    <phoneticPr fontId="28" type="noConversion"/>
  </si>
  <si>
    <t>特别说明：①在攻略秘境隐藏条件时，独孤求败秘境主角剑法为304、郭靖秘境主角毒术为354。</t>
    <phoneticPr fontId="28" type="noConversion"/>
  </si>
  <si>
    <t>星宿仙袍</t>
    <phoneticPr fontId="28" type="noConversion"/>
  </si>
  <si>
    <t>32-35</t>
    <phoneticPr fontId="28" type="noConversion"/>
  </si>
  <si>
    <t>丁春秋入队</t>
    <phoneticPr fontId="28" type="noConversion"/>
  </si>
  <si>
    <t>巫山派-至宝相赠</t>
    <phoneticPr fontId="28" type="noConversion"/>
  </si>
  <si>
    <t>虺毒套装</t>
    <phoneticPr fontId="28" type="noConversion"/>
  </si>
  <si>
    <t>白驼灵蛇袍</t>
    <phoneticPr fontId="28" type="noConversion"/>
  </si>
  <si>
    <t>32-35</t>
    <phoneticPr fontId="28" type="noConversion"/>
  </si>
  <si>
    <t>欧阳锋入队</t>
    <phoneticPr fontId="28" type="noConversion"/>
  </si>
  <si>
    <t>奇门</t>
    <phoneticPr fontId="28" type="noConversion"/>
  </si>
  <si>
    <t>扁鹊神针</t>
    <phoneticPr fontId="28" type="noConversion"/>
  </si>
  <si>
    <t>南海神尼秘境</t>
    <phoneticPr fontId="28" type="noConversion"/>
  </si>
  <si>
    <t>若装备齐虺毒套装，则受击后使攻击方增加各种负面状态</t>
    <phoneticPr fontId="28" type="noConversion"/>
  </si>
  <si>
    <t>428-450</t>
    <phoneticPr fontId="28" type="noConversion"/>
  </si>
  <si>
    <t>八回合后大嗔的气血仍在九成以上</t>
    <phoneticPr fontId="28" type="noConversion"/>
  </si>
  <si>
    <t>见面礼：五轮大转&lt;少阳奇门4级&gt;</t>
    <phoneticPr fontId="3" type="noConversion"/>
  </si>
  <si>
    <t>SSR卡武学奖励</t>
    <phoneticPr fontId="15" type="noConversion"/>
  </si>
  <si>
    <t>SSR卡装备奖励</t>
  </si>
  <si>
    <t>护甲：星宿仙袍&lt;丁春秋入队&gt;</t>
  </si>
  <si>
    <t>护甲：白驼灵蛇袍&lt;欧阳锋入队&gt;</t>
  </si>
  <si>
    <t>武器：金刚降魔杵&lt;至宝相赠&gt;</t>
    <phoneticPr fontId="3" type="noConversion"/>
  </si>
  <si>
    <t>二选一</t>
    <phoneticPr fontId="28" type="noConversion"/>
  </si>
  <si>
    <t>斗酒僧衣</t>
    <phoneticPr fontId="28" type="noConversion"/>
  </si>
  <si>
    <t>32-35</t>
    <phoneticPr fontId="28" type="noConversion"/>
  </si>
  <si>
    <r>
      <rPr>
        <sz val="10.5"/>
        <color rgb="FFFF0000"/>
        <rFont val="宋体"/>
        <family val="3"/>
        <charset val="134"/>
        <scheme val="minor"/>
      </rPr>
      <t>密宗</t>
    </r>
    <r>
      <rPr>
        <sz val="10.5"/>
        <color theme="1"/>
        <rFont val="宋体"/>
        <family val="3"/>
        <charset val="134"/>
        <scheme val="minor"/>
      </rPr>
      <t>-至宝相赠</t>
    </r>
    <phoneticPr fontId="28" type="noConversion"/>
  </si>
  <si>
    <r>
      <rPr>
        <sz val="10.5"/>
        <color rgb="FFFF0000"/>
        <rFont val="宋体"/>
        <family val="3"/>
        <charset val="134"/>
        <scheme val="minor"/>
      </rPr>
      <t>少林寺藏经阁</t>
    </r>
    <r>
      <rPr>
        <sz val="10.5"/>
        <color theme="1"/>
        <rFont val="宋体"/>
        <family val="3"/>
        <charset val="134"/>
        <scheme val="minor"/>
      </rPr>
      <t>-至宝相赠</t>
    </r>
    <phoneticPr fontId="28" type="noConversion"/>
  </si>
  <si>
    <t>捆龙索</t>
    <phoneticPr fontId="28" type="noConversion"/>
  </si>
  <si>
    <t>幽冥套装</t>
    <phoneticPr fontId="28" type="noConversion"/>
  </si>
  <si>
    <t>巫行云入队</t>
    <phoneticPr fontId="28" type="noConversion"/>
  </si>
  <si>
    <t>护甲：斗酒僧衣&lt;至宝相赠&gt;</t>
    <phoneticPr fontId="3" type="noConversion"/>
  </si>
  <si>
    <t>灵鹫法袍&lt;护甲&gt;+天山寒冰&lt;暗器&gt;</t>
    <phoneticPr fontId="15" type="noConversion"/>
  </si>
  <si>
    <t>林朝英</t>
    <phoneticPr fontId="3" type="noConversion"/>
  </si>
  <si>
    <t>花禾贞</t>
    <phoneticPr fontId="3" type="noConversion"/>
  </si>
  <si>
    <t>巧动</t>
    <phoneticPr fontId="3" type="noConversion"/>
  </si>
  <si>
    <r>
      <rPr>
        <sz val="11"/>
        <color theme="1"/>
        <rFont val="宋体"/>
        <family val="3"/>
        <charset val="134"/>
      </rPr>
      <t>内力上限</t>
    </r>
    <r>
      <rPr>
        <sz val="11"/>
        <color theme="1"/>
        <rFont val="Arial"/>
        <family val="2"/>
      </rPr>
      <t>+400</t>
    </r>
    <phoneticPr fontId="3" type="noConversion"/>
  </si>
  <si>
    <t>宋河</t>
    <phoneticPr fontId="3" type="noConversion"/>
  </si>
  <si>
    <t>用武学感悟炼制金丹(+400内力上限)</t>
    <phoneticPr fontId="3" type="noConversion"/>
  </si>
  <si>
    <t>铁掌帮令牌(饰品)</t>
  </si>
  <si>
    <t>神木王鼎(饰品)</t>
  </si>
  <si>
    <t>唐诗选集(饰品)</t>
  </si>
  <si>
    <t>密宗法袍(护甲)</t>
  </si>
  <si>
    <t>大燕黄袍(护甲)</t>
  </si>
  <si>
    <t>金丝袈裟(护甲)</t>
  </si>
  <si>
    <t>2.金药篓&lt;饰品，特殊&gt;</t>
    <phoneticPr fontId="15" type="noConversion"/>
  </si>
  <si>
    <t>405-450</t>
    <phoneticPr fontId="28" type="noConversion"/>
  </si>
  <si>
    <t>霍山入队</t>
    <phoneticPr fontId="28" type="noConversion"/>
  </si>
  <si>
    <t>灵鹫法袍</t>
    <phoneticPr fontId="28" type="noConversion"/>
  </si>
  <si>
    <t>七宝指环</t>
    <phoneticPr fontId="28" type="noConversion"/>
  </si>
  <si>
    <t>a1-15</t>
    <phoneticPr fontId="3" type="noConversion"/>
  </si>
  <si>
    <t>是否套装组件</t>
    <phoneticPr fontId="3" type="noConversion"/>
  </si>
  <si>
    <t>九阳套装</t>
  </si>
  <si>
    <t>虺毒套装</t>
  </si>
  <si>
    <t>铁血丹心套装</t>
  </si>
  <si>
    <t>医仙套装</t>
  </si>
  <si>
    <t>秋水套装</t>
  </si>
  <si>
    <t>神木王鼎</t>
  </si>
  <si>
    <t>铁掌帮令牌</t>
  </si>
  <si>
    <t>金药篓</t>
  </si>
  <si>
    <t>宝瓶</t>
  </si>
  <si>
    <t>金叵罗</t>
  </si>
  <si>
    <t>度世佛珠</t>
  </si>
  <si>
    <t>梅花簪</t>
  </si>
  <si>
    <t>唐诗选集</t>
  </si>
  <si>
    <t>千里江山图</t>
  </si>
  <si>
    <t>火云神令</t>
  </si>
  <si>
    <t>红叶的念珠</t>
  </si>
  <si>
    <t>剑匣</t>
  </si>
  <si>
    <t>十八学士</t>
  </si>
  <si>
    <t>七宝指环</t>
  </si>
  <si>
    <t>剿灭星宿派</t>
  </si>
  <si>
    <t>击杀裘千仞</t>
  </si>
  <si>
    <t>神农帮-灵鹫宫使</t>
  </si>
  <si>
    <t>赌坊</t>
  </si>
  <si>
    <t>霍山秘境</t>
  </si>
  <si>
    <t>聚义厅-南少林</t>
  </si>
  <si>
    <t>令狐冲入队</t>
  </si>
  <si>
    <t>李秋水-姑苏王家</t>
  </si>
  <si>
    <t>无崖子入队</t>
  </si>
  <si>
    <t>密宗套装</t>
  </si>
  <si>
    <t>金玉套装</t>
  </si>
  <si>
    <t>圣僧套装</t>
  </si>
  <si>
    <t>冷月套装</t>
  </si>
  <si>
    <t>连城套装</t>
  </si>
  <si>
    <t>葵花套装</t>
  </si>
  <si>
    <t>圣火套装</t>
  </si>
  <si>
    <t>辟邪套装</t>
  </si>
  <si>
    <t>剑魔套装</t>
  </si>
  <si>
    <t>c15</t>
  </si>
  <si>
    <t>c16</t>
  </si>
  <si>
    <t>c17</t>
  </si>
  <si>
    <t>c18</t>
  </si>
  <si>
    <t>c19</t>
  </si>
  <si>
    <t>c20</t>
  </si>
  <si>
    <t>c21</t>
  </si>
  <si>
    <t>c22</t>
  </si>
  <si>
    <t>若装备齐虺毒套装，则受击后使攻击方增加各种负面状态</t>
  </si>
  <si>
    <t>若装备齐铁血丹心套装，则每回合恢复10%的气血</t>
  </si>
  <si>
    <t>若装备齐医仙套装，则每回合恢复周遭三格队友的气血</t>
  </si>
  <si>
    <t>若装备齐密宗套装，则每回合提升暴击</t>
  </si>
  <si>
    <t>若装备齐金玉套装，则队伍中女性越多，则攻击越高</t>
  </si>
  <si>
    <t>若装备齐圣僧套装，则每回合恢复周遭三格队友的内力</t>
  </si>
  <si>
    <t>若装备齐冷月套装，则自身刀法越高攻击时的威力就越强</t>
  </si>
  <si>
    <t>若装备齐连城套装，则攻击时附加分筋和错骨</t>
  </si>
  <si>
    <t>若装备齐葵花套装，每移动一个单位，增加一定的连击</t>
  </si>
  <si>
    <t>若装备齐圣火套装，则每回合周遭所有队友可额外回复2点精力</t>
  </si>
  <si>
    <t>若装备齐辟邪套装，则敌人血量越低，自身造成的伤害越高</t>
  </si>
  <si>
    <t>若装备齐剑魔套装，攻击时一定几率牺牲自身气血，造成额外伤害</t>
  </si>
  <si>
    <t>若装备齐秋水套装，则队伍中男性越多，则攻击越高</t>
  </si>
  <si>
    <t>若装备齐九阳套装，则被攻击时几率减少自身一定的负面状态</t>
  </si>
  <si>
    <t>纯阳：纯阳之躯，金刚无匹。每回合增加11点精力。若运行者内力不够阳刚，则真气反噬，无法增加精力。</t>
    <phoneticPr fontId="5" type="noConversion"/>
  </si>
  <si>
    <t>纯阳：纯阳之躯，金刚无匹。每回合增加11点精力。若运行者内力不够阳刚，则真气反噬，无法增加精力。</t>
    <phoneticPr fontId="5" type="noConversion"/>
  </si>
  <si>
    <t>毒魔：凡人所欲，皆可成毒。每回合增加12点精力。若运行者毒术不够，则真气反噬，无法增加精力。</t>
    <phoneticPr fontId="5" type="noConversion"/>
  </si>
  <si>
    <t>白驼灵蛇袍</t>
  </si>
  <si>
    <t>浴血拳套</t>
  </si>
  <si>
    <t>武器-刀法</t>
  </si>
  <si>
    <t>武器-搏击</t>
  </si>
  <si>
    <t>武器-奇门</t>
  </si>
  <si>
    <t>武器-枪棍</t>
  </si>
  <si>
    <t>武器-剑法</t>
  </si>
  <si>
    <t>武器-暗器</t>
  </si>
  <si>
    <t>扁鹊神针</t>
  </si>
  <si>
    <t>玄冥掌套</t>
  </si>
  <si>
    <t>金刚降魔杵</t>
  </si>
  <si>
    <t>觉远的扁担</t>
  </si>
  <si>
    <t>金蛇剑</t>
  </si>
  <si>
    <t>佛都有火</t>
  </si>
  <si>
    <t>打狗棒</t>
  </si>
  <si>
    <t>冷月宝刀</t>
  </si>
  <si>
    <t>捆龙索</t>
  </si>
  <si>
    <t>绣花针</t>
  </si>
  <si>
    <t>圣火令</t>
  </si>
  <si>
    <t>平之的断剑</t>
  </si>
  <si>
    <t>木剑</t>
  </si>
  <si>
    <t>白虹手</t>
  </si>
  <si>
    <t>天山寒冰</t>
  </si>
  <si>
    <t>特殊</t>
  </si>
  <si>
    <t>巫行云-万仙大会</t>
  </si>
  <si>
    <t>聚义厅-铁掌帮</t>
  </si>
  <si>
    <t>南海神尼秘境</t>
  </si>
  <si>
    <t>击杀玄冥二老</t>
  </si>
  <si>
    <t>密宗-至宝相赠</t>
  </si>
  <si>
    <t>郭襄秘境</t>
  </si>
  <si>
    <t>段思平秘境</t>
  </si>
  <si>
    <t>神龙教-神龙教之变</t>
  </si>
  <si>
    <t>东方不败秘境①</t>
  </si>
  <si>
    <t>霍山入队</t>
  </si>
  <si>
    <t>林平之入队</t>
  </si>
  <si>
    <t>独孤求败秘境</t>
  </si>
  <si>
    <t>李秋水入队</t>
  </si>
  <si>
    <t>巫行云入队</t>
  </si>
  <si>
    <t>428-450</t>
  </si>
  <si>
    <t>405-450</t>
  </si>
  <si>
    <t>436-450</t>
  </si>
  <si>
    <t>360-400</t>
  </si>
  <si>
    <t>幽冥套装</t>
  </si>
  <si>
    <t>童姥套装</t>
  </si>
  <si>
    <t>a2-1</t>
    <phoneticPr fontId="3" type="noConversion"/>
  </si>
  <si>
    <t>a2-2</t>
    <phoneticPr fontId="3" type="noConversion"/>
  </si>
  <si>
    <t>a2-5</t>
  </si>
  <si>
    <t>a2-6</t>
  </si>
  <si>
    <t>a2-7</t>
  </si>
  <si>
    <t>a2-8</t>
  </si>
  <si>
    <t>a2-9</t>
  </si>
  <si>
    <t>a2-10</t>
  </si>
  <si>
    <t>a2-11</t>
  </si>
  <si>
    <t>a2-12</t>
  </si>
  <si>
    <t>a2-13</t>
  </si>
  <si>
    <t>a2-14</t>
  </si>
  <si>
    <t>a2-15</t>
  </si>
  <si>
    <t>a2-16</t>
  </si>
  <si>
    <t>a2-17</t>
  </si>
  <si>
    <t>圣火套装</t>
    <phoneticPr fontId="3" type="noConversion"/>
  </si>
  <si>
    <t>b1-2</t>
    <phoneticPr fontId="3" type="noConversion"/>
  </si>
  <si>
    <t>b1-3</t>
    <phoneticPr fontId="3" type="noConversion"/>
  </si>
  <si>
    <t>b1-4</t>
    <phoneticPr fontId="3" type="noConversion"/>
  </si>
  <si>
    <t>星宿仙袍</t>
  </si>
  <si>
    <t>精忠战甲</t>
  </si>
  <si>
    <t>大燕皇袍</t>
  </si>
  <si>
    <t>药王袍</t>
  </si>
  <si>
    <t>密宗法袍</t>
  </si>
  <si>
    <t>斗酒僧衣</t>
  </si>
  <si>
    <t>凤冠霞帔</t>
  </si>
  <si>
    <t>金丝袈裟</t>
  </si>
  <si>
    <t>昆仑仙衣</t>
  </si>
  <si>
    <t>锦绣玉莽袍</t>
  </si>
  <si>
    <t>辟邪法袍</t>
  </si>
  <si>
    <t>神雕羽衣</t>
  </si>
  <si>
    <t>霓裳羽衣</t>
  </si>
  <si>
    <t>灵鹫法袍</t>
  </si>
  <si>
    <t>32-35</t>
  </si>
  <si>
    <t>27-30</t>
  </si>
  <si>
    <t>丁春秋入队</t>
  </si>
  <si>
    <t>欧阳锋入队</t>
  </si>
  <si>
    <t>郭靖秘境</t>
  </si>
  <si>
    <t>剿灭慕容世家</t>
  </si>
  <si>
    <t>程灵素入队</t>
  </si>
  <si>
    <t>击杀金轮法王</t>
  </si>
  <si>
    <t>少林寺藏经阁-至宝相赠</t>
  </si>
  <si>
    <t>林朝英秘境</t>
  </si>
  <si>
    <t>何云清秘境</t>
  </si>
  <si>
    <t>黄裳秘境</t>
  </si>
  <si>
    <t>花禾贞秘境②</t>
  </si>
  <si>
    <t>林远图秘境</t>
  </si>
  <si>
    <t>杨过入队</t>
  </si>
  <si>
    <t>巫山派-至宝相赠</t>
  </si>
  <si>
    <t>无崖子-叛徒丁春秋</t>
  </si>
  <si>
    <t>b2-6</t>
  </si>
  <si>
    <r>
      <t>b</t>
    </r>
    <r>
      <rPr>
        <sz val="11"/>
        <color theme="1"/>
        <rFont val="宋体"/>
        <family val="3"/>
        <charset val="134"/>
        <scheme val="minor"/>
      </rPr>
      <t>2-7</t>
    </r>
    <r>
      <rPr>
        <sz val="11"/>
        <color theme="1"/>
        <rFont val="宋体"/>
        <family val="2"/>
        <scheme val="minor"/>
      </rPr>
      <t/>
    </r>
  </si>
  <si>
    <t>b2-8</t>
  </si>
  <si>
    <r>
      <t>b</t>
    </r>
    <r>
      <rPr>
        <sz val="11"/>
        <color theme="1"/>
        <rFont val="宋体"/>
        <family val="3"/>
        <charset val="134"/>
        <scheme val="minor"/>
      </rPr>
      <t>2-9</t>
    </r>
    <r>
      <rPr>
        <sz val="11"/>
        <color theme="1"/>
        <rFont val="宋体"/>
        <family val="2"/>
        <scheme val="minor"/>
      </rPr>
      <t/>
    </r>
  </si>
  <si>
    <t>b2-10</t>
  </si>
  <si>
    <r>
      <t>b</t>
    </r>
    <r>
      <rPr>
        <sz val="11"/>
        <color theme="1"/>
        <rFont val="宋体"/>
        <family val="3"/>
        <charset val="134"/>
        <scheme val="minor"/>
      </rPr>
      <t>2-11</t>
    </r>
    <r>
      <rPr>
        <sz val="11"/>
        <color theme="1"/>
        <rFont val="宋体"/>
        <family val="2"/>
        <scheme val="minor"/>
      </rPr>
      <t/>
    </r>
  </si>
  <si>
    <t>b2-12</t>
  </si>
  <si>
    <r>
      <t>b</t>
    </r>
    <r>
      <rPr>
        <sz val="11"/>
        <color theme="1"/>
        <rFont val="宋体"/>
        <family val="3"/>
        <charset val="134"/>
        <scheme val="minor"/>
      </rPr>
      <t>2-13</t>
    </r>
    <r>
      <rPr>
        <sz val="11"/>
        <color theme="1"/>
        <rFont val="宋体"/>
        <family val="2"/>
        <scheme val="minor"/>
      </rPr>
      <t/>
    </r>
  </si>
  <si>
    <t>b2-14</t>
  </si>
  <si>
    <r>
      <t>b</t>
    </r>
    <r>
      <rPr>
        <sz val="11"/>
        <color theme="1"/>
        <rFont val="宋体"/>
        <family val="3"/>
        <charset val="134"/>
        <scheme val="minor"/>
      </rPr>
      <t>2-15</t>
    </r>
    <r>
      <rPr>
        <sz val="11"/>
        <color theme="1"/>
        <rFont val="宋体"/>
        <family val="2"/>
        <scheme val="minor"/>
      </rPr>
      <t/>
    </r>
  </si>
  <si>
    <t>b2-16</t>
  </si>
  <si>
    <r>
      <t>b</t>
    </r>
    <r>
      <rPr>
        <sz val="11"/>
        <color theme="1"/>
        <rFont val="宋体"/>
        <family val="3"/>
        <charset val="134"/>
        <scheme val="minor"/>
      </rPr>
      <t>2-17</t>
    </r>
    <r>
      <rPr>
        <sz val="11"/>
        <color theme="1"/>
        <rFont val="宋体"/>
        <family val="2"/>
        <scheme val="minor"/>
      </rPr>
      <t/>
    </r>
  </si>
  <si>
    <r>
      <t>5. 修炼“辟邪剑谱”第三阶功效“神佛辟易”所需要的“</t>
    </r>
    <r>
      <rPr>
        <sz val="10"/>
        <color rgb="FFFF0000"/>
        <rFont val="微软雅黑"/>
        <family val="2"/>
        <charset val="134"/>
      </rPr>
      <t>袈裟</t>
    </r>
    <r>
      <rPr>
        <sz val="10"/>
        <color theme="1"/>
        <rFont val="微软雅黑"/>
        <family val="2"/>
        <charset val="134"/>
      </rPr>
      <t>”，邀请林远图入队得1个，另外一个到华山可得到，需要林平之在队里且轻功值达到一定程度。</t>
    </r>
    <phoneticPr fontId="5" type="noConversion"/>
  </si>
  <si>
    <t>毒物和毒术</t>
    <phoneticPr fontId="3" type="noConversion"/>
  </si>
  <si>
    <t>千年冰蚕</t>
    <phoneticPr fontId="15" type="noConversion"/>
  </si>
  <si>
    <t>化功小法(4级少阴)</t>
    <phoneticPr fontId="15" type="noConversion"/>
  </si>
  <si>
    <t>斗转星移残篇(5级至阴)</t>
    <phoneticPr fontId="15" type="noConversion"/>
  </si>
  <si>
    <t>天王保命丹</t>
    <phoneticPr fontId="3" type="noConversion"/>
  </si>
  <si>
    <t>打狗大阵</t>
    <phoneticPr fontId="5" type="noConversion"/>
  </si>
  <si>
    <t>拨狗朝天：攻击附加晕眩</t>
    <phoneticPr fontId="5" type="noConversion"/>
  </si>
  <si>
    <t>恶狗拦路：根据晕眩额外造成伤害</t>
    <phoneticPr fontId="5" type="noConversion"/>
  </si>
  <si>
    <t>击杀玄慈</t>
    <phoneticPr fontId="5" type="noConversion"/>
  </si>
  <si>
    <t>斗转星移</t>
    <phoneticPr fontId="5" type="noConversion"/>
  </si>
  <si>
    <t>北辰星拱：运行斗转星移时，受击时一定几率将自身的负面状态转移到敌人身上</t>
    <phoneticPr fontId="5" type="noConversion"/>
  </si>
  <si>
    <t>星罗云布：运行斗转星移时，受击时恢复一定内力</t>
    <phoneticPr fontId="5" type="noConversion"/>
  </si>
  <si>
    <t>太极神功</t>
    <phoneticPr fontId="5" type="noConversion"/>
  </si>
  <si>
    <t>以柔克刚：运行太极神功时，攻击时将敌人的一部分暴击转化为自身的卸劲</t>
    <phoneticPr fontId="5" type="noConversion"/>
  </si>
  <si>
    <t>后发先至：运行太极神功时，攻击时将敌人的一部分连击转化为自身的反击</t>
    <phoneticPr fontId="5" type="noConversion"/>
  </si>
  <si>
    <t>圆转太虚：运行太极神功时，受击后进行气血和内力的平衡，内力过低，则消耗气血补充内力，气血过低，则消耗内力补气血，且提升太极拳和太极剑法的威力  [修炼需太极神功总诀1个]</t>
    <phoneticPr fontId="5" type="noConversion"/>
  </si>
  <si>
    <r>
      <t>武林神话张三丰 [必须完成正气堂扩展最终任务-</t>
    </r>
    <r>
      <rPr>
        <b/>
        <sz val="10"/>
        <color rgb="FFFF0000"/>
        <rFont val="微软雅黑"/>
        <family val="2"/>
        <charset val="134"/>
      </rPr>
      <t>逍遥王</t>
    </r>
    <r>
      <rPr>
        <sz val="10"/>
        <color theme="1"/>
        <rFont val="微软雅黑"/>
        <family val="2"/>
        <charset val="134"/>
      </rPr>
      <t>才能抽卡]</t>
    </r>
    <phoneticPr fontId="5" type="noConversion"/>
  </si>
  <si>
    <r>
      <t>武林神话慕容龙城 [必须完成修罗道扩展最终任务-</t>
    </r>
    <r>
      <rPr>
        <b/>
        <sz val="10"/>
        <color rgb="FFFF0000"/>
        <rFont val="微软雅黑"/>
        <family val="2"/>
        <charset val="134"/>
      </rPr>
      <t>扫地僧</t>
    </r>
    <r>
      <rPr>
        <sz val="10"/>
        <color theme="1"/>
        <rFont val="微软雅黑"/>
        <family val="2"/>
        <charset val="134"/>
      </rPr>
      <t>才能抽卡]</t>
    </r>
    <phoneticPr fontId="5" type="noConversion"/>
  </si>
  <si>
    <t>至阳</t>
    <phoneticPr fontId="5" type="noConversion"/>
  </si>
  <si>
    <t>擒龙功</t>
    <phoneticPr fontId="5" type="noConversion"/>
  </si>
  <si>
    <t>武林神话萧峰</t>
    <phoneticPr fontId="5" type="noConversion"/>
  </si>
  <si>
    <t>神足经</t>
    <phoneticPr fontId="5" type="noConversion"/>
  </si>
  <si>
    <t>剑法</t>
    <phoneticPr fontId="5" type="noConversion"/>
  </si>
  <si>
    <t>搏击</t>
    <phoneticPr fontId="5" type="noConversion"/>
  </si>
  <si>
    <t>至阴</t>
    <phoneticPr fontId="5" type="noConversion"/>
  </si>
  <si>
    <t>参合指</t>
    <phoneticPr fontId="5" type="noConversion"/>
  </si>
  <si>
    <t>单一敌方</t>
    <phoneticPr fontId="5" type="noConversion"/>
  </si>
  <si>
    <t>武林神话慕容龙城</t>
    <phoneticPr fontId="5" type="noConversion"/>
  </si>
  <si>
    <t>凌空飞星，参商离合</t>
    <phoneticPr fontId="5" type="noConversion"/>
  </si>
  <si>
    <t>凌空飞星：施展对象距离越远，则参合指造成越多伤害</t>
    <phoneticPr fontId="5" type="noConversion"/>
  </si>
  <si>
    <t>参商离合：参和指发动连击时，有几率再次发动一次参和指</t>
    <phoneticPr fontId="5" type="noConversion"/>
  </si>
  <si>
    <t>太极剑法</t>
    <phoneticPr fontId="5" type="noConversion"/>
  </si>
  <si>
    <t>武林神话张三丰</t>
    <phoneticPr fontId="5" type="noConversion"/>
  </si>
  <si>
    <t>仙人指路，青龙出水</t>
    <phoneticPr fontId="5" type="noConversion"/>
  </si>
  <si>
    <t>仙人指路：若从敌人的正面施展太极剑法时，一定几率将敌人转向至侧面或背面后再进行攻击</t>
    <phoneticPr fontId="5" type="noConversion"/>
  </si>
  <si>
    <t>青龙出水：敌人的反击和虚招值越高，则太极剑法造成的伤害越高</t>
    <phoneticPr fontId="5" type="noConversion"/>
  </si>
  <si>
    <t>自带，无秘籍</t>
  </si>
  <si>
    <t>天龙</t>
    <phoneticPr fontId="5" type="noConversion"/>
  </si>
  <si>
    <t>太极拳</t>
    <phoneticPr fontId="5" type="noConversion"/>
  </si>
  <si>
    <t>武林神话萧峰</t>
    <phoneticPr fontId="5" type="noConversion"/>
  </si>
  <si>
    <t>张三丰自带</t>
    <phoneticPr fontId="5" type="noConversion"/>
  </si>
  <si>
    <t>白鹤亮翅，揽雀尾</t>
    <phoneticPr fontId="5" type="noConversion"/>
  </si>
  <si>
    <t>白鹤亮翅：施展太极拳时，附加基于自身柔劲的额外伤害</t>
    <phoneticPr fontId="5" type="noConversion"/>
  </si>
  <si>
    <t>天龙八部</t>
    <phoneticPr fontId="5" type="noConversion"/>
  </si>
  <si>
    <t>天龙八部三·尽归尘土剧情完成后</t>
  </si>
  <si>
    <t>佛学感悟30个</t>
  </si>
  <si>
    <t>欲三摩地：运行神足经时，被暴击时必定以反击技发动一次攻击</t>
    <phoneticPr fontId="5" type="noConversion"/>
  </si>
  <si>
    <t>擒龙控鹤：每回合开始时嘲讽周围的敌人</t>
    <phoneticPr fontId="5" type="noConversion"/>
  </si>
  <si>
    <t>一夫当关：自身三格范围内友方越少，则自身造成的伤害越高  [修炼需擒龙功秘卷1个]</t>
    <phoneticPr fontId="5" type="noConversion"/>
  </si>
  <si>
    <t>断行成就：运行神足经时，每回合化解自身所有负面状态并回复一定气血  [修炼需神足经经络图1个]</t>
    <phoneticPr fontId="5" type="noConversion"/>
  </si>
  <si>
    <t>道学感悟40个</t>
    <phoneticPr fontId="5" type="noConversion"/>
  </si>
  <si>
    <t>以彼之道还施彼身：运行斗转星移时，受击时立刻以此敌人的招式发动一次攻击，且进行累积计数，根据此数增加自身的伤害 [修炼需斗转星移总纲1个]</t>
    <phoneticPr fontId="5" type="noConversion"/>
  </si>
  <si>
    <t>道学感悟70个</t>
    <phoneticPr fontId="5" type="noConversion"/>
  </si>
  <si>
    <t>a1-11-1</t>
    <phoneticPr fontId="3" type="noConversion"/>
  </si>
  <si>
    <t>a1-11-2</t>
    <phoneticPr fontId="3" type="noConversion"/>
  </si>
  <si>
    <t>普通配方</t>
    <phoneticPr fontId="3" type="noConversion"/>
  </si>
  <si>
    <t>奇门：97-100 暗器：141-145</t>
    <phoneticPr fontId="3" type="noConversion"/>
  </si>
  <si>
    <t>萧峰</t>
    <phoneticPr fontId="3" type="noConversion"/>
  </si>
  <si>
    <t>张三丰</t>
    <phoneticPr fontId="3" type="noConversion"/>
  </si>
  <si>
    <t>慕容龙城</t>
    <phoneticPr fontId="3" type="noConversion"/>
  </si>
  <si>
    <t>江湖奇人</t>
    <phoneticPr fontId="3" type="noConversion"/>
  </si>
  <si>
    <t>动刚</t>
    <phoneticPr fontId="3" type="noConversion"/>
  </si>
  <si>
    <t>刚拙</t>
    <phoneticPr fontId="3" type="noConversion"/>
  </si>
  <si>
    <t>静柔</t>
    <phoneticPr fontId="3" type="noConversion"/>
  </si>
  <si>
    <t>剑法</t>
    <phoneticPr fontId="5" type="noConversion"/>
  </si>
  <si>
    <t>至阴</t>
    <phoneticPr fontId="5" type="noConversion"/>
  </si>
  <si>
    <t>紫霞入云剑</t>
    <phoneticPr fontId="5" type="noConversion"/>
  </si>
  <si>
    <t>清净无为，云舒霞卷</t>
    <phoneticPr fontId="5" type="noConversion"/>
  </si>
  <si>
    <t>清净无为：每回合尚未移动前施展紫霞入云剑，则消除一定的负面状态并回复内力</t>
    <phoneticPr fontId="5" type="noConversion"/>
  </si>
  <si>
    <t>云舒霞卷：施展紫霞入云剑前移动的距离越长，伤害越高</t>
    <phoneticPr fontId="5" type="noConversion"/>
  </si>
  <si>
    <t>厨房</t>
    <phoneticPr fontId="3" type="noConversion"/>
  </si>
  <si>
    <t>云台烧丹</t>
    <phoneticPr fontId="3" type="noConversion"/>
  </si>
  <si>
    <r>
      <rPr>
        <sz val="11"/>
        <color theme="1"/>
        <rFont val="宋体"/>
        <family val="3"/>
        <charset val="134"/>
      </rPr>
      <t>华山炼丹坊，</t>
    </r>
    <r>
      <rPr>
        <sz val="11"/>
        <color theme="1"/>
        <rFont val="Arial"/>
        <family val="2"/>
      </rPr>
      <t>10</t>
    </r>
    <r>
      <rPr>
        <sz val="11"/>
        <color theme="1"/>
        <rFont val="宋体"/>
        <family val="3"/>
        <charset val="134"/>
      </rPr>
      <t>银票</t>
    </r>
    <phoneticPr fontId="3" type="noConversion"/>
  </si>
  <si>
    <t>揽雀尾：敌人的暴击和连击越高，则施展太极拳造成的伤害越高</t>
    <phoneticPr fontId="5" type="noConversion"/>
  </si>
  <si>
    <t>错骨：累积错骨值16点</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</si>
</sst>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6" formatCode="_ * #,##0_ ;_ * \-#,##0_ ;_ * &quot;-&quot;??_ ;_ @_ "/>
  </numFmts>
  <fonts count="38" x14ac:knownFonts="1">
    <font>
      <sz val="11"/>
      <color theme="1"/>
      <name val="宋体"/>
      <charset val="134"/>
      <scheme val="minor"/>
    </font>
    <font>
      <sz val="11"/>
      <color theme="1"/>
      <name val="宋体"/>
      <family val="2"/>
      <scheme val="minor"/>
    </font>
    <font>
      <b/>
      <sz val="11"/>
      <color theme="1"/>
      <name val="宋体"/>
      <family val="3"/>
      <charset val="134"/>
      <scheme val="minor"/>
    </font>
    <font>
      <sz val="9"/>
      <name val="宋体"/>
      <family val="3"/>
      <charset val="134"/>
      <scheme val="minor"/>
    </font>
    <font>
      <sz val="11"/>
      <color theme="1"/>
      <name val="宋体"/>
      <family val="3"/>
      <charset val="134"/>
      <scheme val="minor"/>
    </font>
    <font>
      <sz val="9"/>
      <name val="宋体"/>
      <family val="3"/>
      <charset val="134"/>
      <scheme val="minor"/>
    </font>
    <font>
      <sz val="10"/>
      <color theme="1"/>
      <name val="微软雅黑"/>
      <family val="2"/>
      <charset val="134"/>
    </font>
    <font>
      <sz val="11"/>
      <color theme="1"/>
      <name val="宋体"/>
      <family val="3"/>
      <charset val="134"/>
      <scheme val="minor"/>
    </font>
    <font>
      <sz val="11"/>
      <color theme="1"/>
      <name val="微软雅黑"/>
      <family val="2"/>
      <charset val="134"/>
    </font>
    <font>
      <sz val="9"/>
      <name val="宋体"/>
      <family val="3"/>
      <charset val="134"/>
      <scheme val="minor"/>
    </font>
    <font>
      <sz val="9"/>
      <color theme="1"/>
      <name val="宋体"/>
      <family val="3"/>
      <charset val="134"/>
      <scheme val="minor"/>
    </font>
    <font>
      <sz val="11"/>
      <color theme="1"/>
      <name val="Arial"/>
      <family val="2"/>
    </font>
    <font>
      <sz val="11"/>
      <color theme="1"/>
      <name val="宋体"/>
      <family val="3"/>
      <charset val="134"/>
    </font>
    <font>
      <sz val="11"/>
      <color theme="1"/>
      <name val="黑体"/>
      <family val="3"/>
      <charset val="134"/>
    </font>
    <font>
      <sz val="10"/>
      <name val="微软雅黑"/>
      <family val="2"/>
      <charset val="134"/>
    </font>
    <font>
      <sz val="9"/>
      <name val="宋体"/>
      <family val="3"/>
      <charset val="134"/>
      <scheme val="minor"/>
    </font>
    <font>
      <sz val="12"/>
      <color theme="1"/>
      <name val="黑体"/>
      <family val="3"/>
      <charset val="134"/>
    </font>
    <font>
      <b/>
      <sz val="11"/>
      <color theme="1"/>
      <name val="Arial"/>
      <family val="2"/>
    </font>
    <font>
      <b/>
      <sz val="11"/>
      <color theme="1"/>
      <name val="宋体"/>
      <family val="3"/>
      <charset val="134"/>
    </font>
    <font>
      <sz val="11"/>
      <color theme="1"/>
      <name val="Arial"/>
      <family val="3"/>
      <charset val="134"/>
    </font>
    <font>
      <sz val="9"/>
      <color indexed="81"/>
      <name val="宋体"/>
      <family val="3"/>
      <charset val="134"/>
    </font>
    <font>
      <b/>
      <sz val="9"/>
      <color indexed="81"/>
      <name val="宋体"/>
      <family val="3"/>
      <charset val="134"/>
    </font>
    <font>
      <sz val="11"/>
      <color rgb="FFFF0000"/>
      <name val="宋体"/>
      <family val="3"/>
      <charset val="134"/>
    </font>
    <font>
      <sz val="9"/>
      <name val="宋体"/>
      <family val="2"/>
      <charset val="134"/>
      <scheme val="minor"/>
    </font>
    <font>
      <sz val="11"/>
      <name val="宋体"/>
      <family val="3"/>
      <charset val="134"/>
    </font>
    <font>
      <sz val="9"/>
      <color theme="1"/>
      <name val="微软雅黑"/>
      <family val="2"/>
      <charset val="134"/>
    </font>
    <font>
      <sz val="10.5"/>
      <color theme="1"/>
      <name val="宋体"/>
      <family val="3"/>
      <charset val="134"/>
      <scheme val="minor"/>
    </font>
    <font>
      <sz val="11"/>
      <color rgb="FFFF33CC"/>
      <name val="宋体"/>
      <family val="3"/>
      <charset val="134"/>
    </font>
    <font>
      <sz val="9"/>
      <name val="宋体"/>
      <charset val="134"/>
      <scheme val="minor"/>
    </font>
    <font>
      <sz val="11"/>
      <color rgb="FFFF0000"/>
      <name val="微软雅黑"/>
      <family val="2"/>
      <charset val="134"/>
    </font>
    <font>
      <sz val="9"/>
      <color indexed="81"/>
      <name val="宋体"/>
      <charset val="134"/>
    </font>
    <font>
      <b/>
      <sz val="9"/>
      <color indexed="81"/>
      <name val="宋体"/>
      <charset val="134"/>
    </font>
    <font>
      <b/>
      <sz val="11"/>
      <color theme="1"/>
      <name val="微软雅黑"/>
      <family val="2"/>
      <charset val="134"/>
    </font>
    <font>
      <sz val="11"/>
      <color rgb="FFFF0000"/>
      <name val="宋体"/>
      <family val="3"/>
      <charset val="134"/>
      <scheme val="minor"/>
    </font>
    <font>
      <sz val="10"/>
      <color rgb="FFFF0000"/>
      <name val="微软雅黑"/>
      <family val="2"/>
      <charset val="134"/>
    </font>
    <font>
      <sz val="10.5"/>
      <color rgb="FFFF0000"/>
      <name val="宋体"/>
      <family val="3"/>
      <charset val="134"/>
      <scheme val="minor"/>
    </font>
    <font>
      <b/>
      <sz val="10"/>
      <color rgb="FFFF0000"/>
      <name val="微软雅黑"/>
      <family val="2"/>
      <charset val="134"/>
    </font>
    <font>
      <sz val="10"/>
      <color rgb="FF0070C0"/>
      <name val="微软雅黑"/>
      <family val="2"/>
      <charset val="134"/>
    </font>
  </fonts>
  <fills count="24">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C000"/>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0000"/>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rgb="FFFF9900"/>
        <bgColor indexed="64"/>
      </patternFill>
    </fill>
    <fill>
      <patternFill patternType="solid">
        <fgColor theme="5" tint="0.39997558519241921"/>
        <bgColor indexed="64"/>
      </patternFill>
    </fill>
    <fill>
      <patternFill patternType="solid">
        <fgColor rgb="FFFF33CC"/>
        <bgColor indexed="64"/>
      </patternFill>
    </fill>
    <fill>
      <patternFill patternType="solid">
        <fgColor theme="9"/>
        <bgColor indexed="64"/>
      </patternFill>
    </fill>
    <fill>
      <patternFill patternType="solid">
        <fgColor rgb="FFC00000"/>
        <bgColor indexed="64"/>
      </patternFill>
    </fill>
    <fill>
      <patternFill patternType="solid">
        <fgColor theme="0" tint="-0.249977111117893"/>
        <bgColor indexed="64"/>
      </patternFill>
    </fill>
    <fill>
      <patternFill patternType="solid">
        <fgColor rgb="FFFF6600"/>
        <bgColor indexed="64"/>
      </patternFill>
    </fill>
  </fills>
  <borders count="6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auto="1"/>
      </right>
      <top style="medium">
        <color indexed="64"/>
      </top>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diagonal/>
    </border>
    <border>
      <left style="thin">
        <color auto="1"/>
      </left>
      <right style="medium">
        <color indexed="64"/>
      </right>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auto="1"/>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thin">
        <color auto="1"/>
      </top>
      <bottom/>
      <diagonal/>
    </border>
    <border>
      <left style="medium">
        <color indexed="64"/>
      </left>
      <right style="medium">
        <color indexed="64"/>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style="thin">
        <color indexed="64"/>
      </top>
      <bottom/>
      <diagonal/>
    </border>
    <border>
      <left/>
      <right/>
      <top/>
      <bottom style="thin">
        <color indexed="64"/>
      </bottom>
      <diagonal/>
    </border>
    <border>
      <left style="medium">
        <color indexed="64"/>
      </left>
      <right/>
      <top/>
      <bottom/>
      <diagonal/>
    </border>
    <border>
      <left style="thin">
        <color auto="1"/>
      </left>
      <right/>
      <top style="medium">
        <color indexed="64"/>
      </top>
      <bottom/>
      <diagonal/>
    </border>
    <border>
      <left/>
      <right style="thin">
        <color auto="1"/>
      </right>
      <top style="medium">
        <color indexed="64"/>
      </top>
      <bottom style="thin">
        <color auto="1"/>
      </bottom>
      <diagonal/>
    </border>
    <border>
      <left style="thin">
        <color auto="1"/>
      </left>
      <right/>
      <top style="medium">
        <color indexed="64"/>
      </top>
      <bottom style="thin">
        <color auto="1"/>
      </bottom>
      <diagonal/>
    </border>
    <border>
      <left style="thin">
        <color auto="1"/>
      </left>
      <right/>
      <top style="thin">
        <color auto="1"/>
      </top>
      <bottom style="medium">
        <color indexed="64"/>
      </bottom>
      <diagonal/>
    </border>
    <border>
      <left style="medium">
        <color indexed="64"/>
      </left>
      <right style="medium">
        <color indexed="64"/>
      </right>
      <top/>
      <bottom style="medium">
        <color indexed="64"/>
      </bottom>
      <diagonal/>
    </border>
    <border>
      <left/>
      <right style="thin">
        <color auto="1"/>
      </right>
      <top style="thin">
        <color auto="1"/>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thin">
        <color indexed="64"/>
      </top>
      <bottom style="thin">
        <color indexed="64"/>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diagonal/>
    </border>
    <border>
      <left style="medium">
        <color indexed="64"/>
      </left>
      <right/>
      <top/>
      <bottom style="thin">
        <color auto="1"/>
      </bottom>
      <diagonal/>
    </border>
    <border>
      <left/>
      <right style="medium">
        <color indexed="64"/>
      </right>
      <top style="thin">
        <color auto="1"/>
      </top>
      <bottom style="thin">
        <color auto="1"/>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auto="1"/>
      </top>
      <bottom style="medium">
        <color indexed="64"/>
      </bottom>
      <diagonal/>
    </border>
    <border>
      <left/>
      <right style="thin">
        <color auto="1"/>
      </right>
      <top style="medium">
        <color indexed="64"/>
      </top>
      <bottom/>
      <diagonal/>
    </border>
  </borders>
  <cellStyleXfs count="6">
    <xf numFmtId="0" fontId="0" fillId="0" borderId="0"/>
    <xf numFmtId="0" fontId="4" fillId="0" borderId="0"/>
    <xf numFmtId="0" fontId="4" fillId="0" borderId="0">
      <alignment vertical="center"/>
    </xf>
    <xf numFmtId="0" fontId="4" fillId="0" borderId="0">
      <alignment vertical="center"/>
    </xf>
    <xf numFmtId="43" fontId="7" fillId="0" borderId="0" applyFont="0" applyFill="0" applyBorder="0" applyAlignment="0" applyProtection="0">
      <alignment vertical="center"/>
    </xf>
    <xf numFmtId="0" fontId="4" fillId="0" borderId="0"/>
  </cellStyleXfs>
  <cellXfs count="865">
    <xf numFmtId="0" fontId="0" fillId="0" borderId="0" xfId="0"/>
    <xf numFmtId="0" fontId="0" fillId="0" borderId="0" xfId="0" applyAlignment="1">
      <alignment horizontal="center"/>
    </xf>
    <xf numFmtId="0" fontId="0" fillId="0" borderId="1" xfId="0" applyBorder="1" applyAlignment="1">
      <alignment horizontal="center"/>
    </xf>
    <xf numFmtId="0" fontId="4" fillId="0" borderId="1" xfId="0" applyFont="1" applyBorder="1" applyAlignment="1">
      <alignment horizontal="center"/>
    </xf>
    <xf numFmtId="0" fontId="6" fillId="0" borderId="1" xfId="1" applyNumberFormat="1" applyFont="1" applyBorder="1" applyAlignment="1">
      <alignment horizontal="center" vertical="center" wrapText="1"/>
    </xf>
    <xf numFmtId="0" fontId="6" fillId="0" borderId="1" xfId="1" applyNumberFormat="1" applyFont="1" applyBorder="1" applyAlignment="1">
      <alignment horizontal="center" vertical="center"/>
    </xf>
    <xf numFmtId="0" fontId="6" fillId="0" borderId="0" xfId="1" applyNumberFormat="1" applyFont="1" applyAlignment="1">
      <alignment horizontal="center" vertical="center"/>
    </xf>
    <xf numFmtId="0" fontId="6" fillId="0" borderId="1" xfId="1" applyNumberFormat="1" applyFont="1" applyFill="1" applyBorder="1" applyAlignment="1">
      <alignment vertical="center" textRotation="255"/>
    </xf>
    <xf numFmtId="0" fontId="6" fillId="2" borderId="1" xfId="1" applyNumberFormat="1" applyFont="1" applyFill="1" applyBorder="1" applyAlignment="1">
      <alignment vertical="center" textRotation="255"/>
    </xf>
    <xf numFmtId="176" fontId="6" fillId="0" borderId="1" xfId="4" applyNumberFormat="1" applyFont="1" applyBorder="1" applyAlignment="1">
      <alignment horizontal="center" vertical="center"/>
    </xf>
    <xf numFmtId="176" fontId="6" fillId="0" borderId="0" xfId="4" applyNumberFormat="1" applyFont="1" applyAlignment="1">
      <alignment horizontal="center" vertical="center"/>
    </xf>
    <xf numFmtId="0" fontId="6" fillId="3" borderId="1" xfId="1" applyNumberFormat="1" applyFont="1" applyFill="1" applyBorder="1" applyAlignment="1">
      <alignment vertical="center" textRotation="255"/>
    </xf>
    <xf numFmtId="0" fontId="6" fillId="3" borderId="1" xfId="1" applyNumberFormat="1" applyFont="1" applyFill="1" applyBorder="1" applyAlignment="1">
      <alignment horizontal="center" vertical="center"/>
    </xf>
    <xf numFmtId="176" fontId="6" fillId="3" borderId="1" xfId="4" applyNumberFormat="1" applyFont="1" applyFill="1" applyBorder="1" applyAlignment="1">
      <alignment horizontal="center" vertical="center"/>
    </xf>
    <xf numFmtId="0" fontId="6" fillId="3" borderId="1" xfId="1" applyNumberFormat="1" applyFont="1" applyFill="1" applyBorder="1" applyAlignment="1">
      <alignment horizontal="center" vertical="center" wrapText="1"/>
    </xf>
    <xf numFmtId="0" fontId="6" fillId="2" borderId="1" xfId="1" applyNumberFormat="1" applyFont="1" applyFill="1" applyBorder="1" applyAlignment="1">
      <alignment horizontal="center" vertical="center"/>
    </xf>
    <xf numFmtId="176" fontId="6" fillId="2" borderId="1" xfId="4" applyNumberFormat="1" applyFont="1" applyFill="1" applyBorder="1" applyAlignment="1">
      <alignment horizontal="center" vertical="center"/>
    </xf>
    <xf numFmtId="0" fontId="6" fillId="2" borderId="1" xfId="1" applyNumberFormat="1" applyFont="1" applyFill="1" applyBorder="1" applyAlignment="1">
      <alignment horizontal="center" vertical="center" wrapText="1"/>
    </xf>
    <xf numFmtId="0" fontId="6" fillId="4" borderId="1"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8" fillId="0" borderId="0" xfId="0" applyFont="1"/>
    <xf numFmtId="176" fontId="8" fillId="0" borderId="0" xfId="4" applyNumberFormat="1" applyFont="1" applyAlignment="1"/>
    <xf numFmtId="0" fontId="8" fillId="0" borderId="0" xfId="0" applyFont="1" applyAlignment="1">
      <alignment horizontal="center"/>
    </xf>
    <xf numFmtId="0" fontId="0" fillId="2" borderId="1" xfId="0" applyFill="1" applyBorder="1" applyAlignment="1">
      <alignment horizontal="center"/>
    </xf>
    <xf numFmtId="0" fontId="8" fillId="0" borderId="0" xfId="0" applyFont="1" applyFill="1"/>
    <xf numFmtId="0" fontId="6" fillId="6" borderId="1" xfId="1" applyNumberFormat="1" applyFont="1" applyFill="1" applyBorder="1" applyAlignment="1">
      <alignment vertical="center" textRotation="255"/>
    </xf>
    <xf numFmtId="0" fontId="6" fillId="5" borderId="1" xfId="1" applyNumberFormat="1" applyFont="1" applyFill="1" applyBorder="1" applyAlignment="1">
      <alignment vertical="center" textRotation="255"/>
    </xf>
    <xf numFmtId="0" fontId="6" fillId="0" borderId="10" xfId="1" applyNumberFormat="1" applyFont="1" applyBorder="1" applyAlignment="1">
      <alignment horizontal="center" vertical="center"/>
    </xf>
    <xf numFmtId="0" fontId="6" fillId="0" borderId="10" xfId="1" applyNumberFormat="1" applyFont="1" applyFill="1" applyBorder="1" applyAlignment="1">
      <alignment vertical="center" textRotation="255"/>
    </xf>
    <xf numFmtId="176" fontId="6" fillId="0" borderId="10" xfId="4" applyNumberFormat="1" applyFont="1" applyBorder="1" applyAlignment="1">
      <alignment horizontal="center" vertical="center"/>
    </xf>
    <xf numFmtId="0" fontId="6" fillId="0" borderId="17" xfId="1" applyNumberFormat="1" applyFont="1" applyBorder="1" applyAlignment="1">
      <alignment horizontal="center" vertical="center"/>
    </xf>
    <xf numFmtId="0" fontId="6" fillId="0" borderId="17" xfId="1" applyNumberFormat="1" applyFont="1" applyFill="1" applyBorder="1" applyAlignment="1">
      <alignment vertical="center" textRotation="255"/>
    </xf>
    <xf numFmtId="176" fontId="6" fillId="0" borderId="17" xfId="4" applyNumberFormat="1" applyFont="1" applyBorder="1" applyAlignment="1">
      <alignment horizontal="center" vertical="center"/>
    </xf>
    <xf numFmtId="0" fontId="6" fillId="8" borderId="1" xfId="1" quotePrefix="1" applyNumberFormat="1" applyFont="1" applyFill="1" applyBorder="1" applyAlignment="1">
      <alignment horizontal="center" vertical="center"/>
    </xf>
    <xf numFmtId="0" fontId="6" fillId="0" borderId="27" xfId="1" applyNumberFormat="1" applyFont="1" applyBorder="1" applyAlignment="1">
      <alignment horizontal="center" vertical="center" wrapText="1"/>
    </xf>
    <xf numFmtId="0" fontId="6" fillId="0" borderId="28" xfId="1" applyNumberFormat="1" applyFont="1" applyBorder="1" applyAlignment="1">
      <alignment horizontal="center" vertical="center" wrapText="1"/>
    </xf>
    <xf numFmtId="0" fontId="6" fillId="0" borderId="30" xfId="1" applyNumberFormat="1" applyFont="1" applyBorder="1" applyAlignment="1">
      <alignment horizontal="center" vertical="center" wrapText="1"/>
    </xf>
    <xf numFmtId="0" fontId="8" fillId="0" borderId="1" xfId="0" applyFont="1" applyBorder="1" applyAlignment="1">
      <alignment horizontal="center" vertical="center"/>
    </xf>
    <xf numFmtId="0" fontId="6" fillId="0" borderId="10" xfId="1" quotePrefix="1" applyNumberFormat="1" applyFont="1" applyBorder="1" applyAlignment="1">
      <alignment horizontal="center" vertical="center"/>
    </xf>
    <xf numFmtId="0" fontId="6" fillId="0" borderId="1" xfId="1" quotePrefix="1" applyNumberFormat="1" applyFont="1" applyBorder="1" applyAlignment="1">
      <alignment horizontal="center" vertical="center"/>
    </xf>
    <xf numFmtId="0" fontId="0" fillId="0" borderId="19" xfId="0" applyBorder="1" applyAlignment="1">
      <alignment horizontal="center"/>
    </xf>
    <xf numFmtId="0" fontId="4" fillId="0" borderId="10" xfId="0" applyFont="1" applyBorder="1" applyAlignment="1">
      <alignment horizontal="center"/>
    </xf>
    <xf numFmtId="0" fontId="0" fillId="0" borderId="20" xfId="0" applyBorder="1" applyAlignment="1">
      <alignment horizontal="center"/>
    </xf>
    <xf numFmtId="0" fontId="4" fillId="0" borderId="13" xfId="0" applyFont="1" applyBorder="1" applyAlignment="1">
      <alignment horizontal="center"/>
    </xf>
    <xf numFmtId="0" fontId="0" fillId="0" borderId="21" xfId="0" applyBorder="1" applyAlignment="1">
      <alignment horizontal="center"/>
    </xf>
    <xf numFmtId="0" fontId="0" fillId="0" borderId="17" xfId="0" applyBorder="1" applyAlignment="1">
      <alignment horizontal="center"/>
    </xf>
    <xf numFmtId="0" fontId="4" fillId="0" borderId="17" xfId="0" applyFont="1" applyBorder="1" applyAlignment="1">
      <alignment horizontal="center"/>
    </xf>
    <xf numFmtId="0" fontId="4" fillId="0" borderId="11" xfId="0" applyFont="1" applyBorder="1" applyAlignment="1">
      <alignment horizontal="center"/>
    </xf>
    <xf numFmtId="0" fontId="4" fillId="0" borderId="18" xfId="0" applyFont="1" applyBorder="1" applyAlignment="1">
      <alignment horizontal="center"/>
    </xf>
    <xf numFmtId="0" fontId="0" fillId="0" borderId="25" xfId="0" applyBorder="1" applyAlignment="1">
      <alignment horizontal="center"/>
    </xf>
    <xf numFmtId="0" fontId="4" fillId="0" borderId="7" xfId="0" applyFont="1" applyBorder="1" applyAlignment="1">
      <alignment horizontal="center"/>
    </xf>
    <xf numFmtId="0" fontId="0" fillId="0" borderId="14" xfId="0" applyBorder="1" applyAlignment="1">
      <alignment horizontal="center"/>
    </xf>
    <xf numFmtId="176" fontId="6" fillId="9" borderId="1" xfId="4" applyNumberFormat="1" applyFont="1" applyFill="1" applyBorder="1" applyAlignment="1">
      <alignment horizontal="center" vertical="center"/>
    </xf>
    <xf numFmtId="0" fontId="6" fillId="9" borderId="1" xfId="1" applyNumberFormat="1" applyFont="1" applyFill="1" applyBorder="1" applyAlignment="1">
      <alignment horizontal="center" vertical="center" wrapText="1"/>
    </xf>
    <xf numFmtId="0" fontId="6" fillId="0" borderId="2" xfId="1" applyNumberFormat="1" applyFont="1" applyBorder="1" applyAlignment="1">
      <alignment horizontal="center" vertical="center"/>
    </xf>
    <xf numFmtId="176" fontId="11" fillId="0" borderId="1" xfId="4" applyNumberFormat="1" applyFont="1" applyBorder="1" applyAlignment="1"/>
    <xf numFmtId="176" fontId="11" fillId="0" borderId="10" xfId="4" applyNumberFormat="1" applyFont="1" applyBorder="1" applyAlignment="1"/>
    <xf numFmtId="176" fontId="11" fillId="0" borderId="11" xfId="4" applyNumberFormat="1" applyFont="1" applyBorder="1" applyAlignment="1"/>
    <xf numFmtId="176" fontId="11" fillId="0" borderId="13" xfId="4" applyNumberFormat="1" applyFont="1" applyBorder="1" applyAlignment="1"/>
    <xf numFmtId="176" fontId="11" fillId="0" borderId="17" xfId="4" applyNumberFormat="1" applyFont="1" applyBorder="1" applyAlignment="1"/>
    <xf numFmtId="176" fontId="11" fillId="0" borderId="18" xfId="4" applyNumberFormat="1" applyFont="1" applyBorder="1" applyAlignment="1"/>
    <xf numFmtId="0" fontId="6" fillId="10" borderId="1" xfId="1" applyNumberFormat="1" applyFont="1" applyFill="1" applyBorder="1" applyAlignment="1">
      <alignment horizontal="center" vertical="center"/>
    </xf>
    <xf numFmtId="176" fontId="11" fillId="0" borderId="19" xfId="4" applyNumberFormat="1" applyFont="1" applyBorder="1" applyAlignment="1"/>
    <xf numFmtId="176" fontId="11" fillId="0" borderId="20" xfId="4" applyNumberFormat="1" applyFont="1" applyBorder="1" applyAlignment="1"/>
    <xf numFmtId="176" fontId="11" fillId="0" borderId="21" xfId="4" applyNumberFormat="1" applyFont="1" applyBorder="1" applyAlignment="1"/>
    <xf numFmtId="43" fontId="0" fillId="0" borderId="0" xfId="4" applyFont="1" applyAlignment="1"/>
    <xf numFmtId="0" fontId="6" fillId="0" borderId="12" xfId="1" applyNumberFormat="1" applyFont="1" applyBorder="1" applyAlignment="1">
      <alignment horizontal="center" vertical="center" textRotation="255" shrinkToFit="1"/>
    </xf>
    <xf numFmtId="0" fontId="6" fillId="0" borderId="0" xfId="1" applyNumberFormat="1" applyFont="1" applyBorder="1" applyAlignment="1">
      <alignment horizontal="center" vertical="center"/>
    </xf>
    <xf numFmtId="0" fontId="6" fillId="0" borderId="7" xfId="1" applyNumberFormat="1" applyFont="1" applyFill="1" applyBorder="1" applyAlignment="1">
      <alignment vertical="center" textRotation="255"/>
    </xf>
    <xf numFmtId="0" fontId="6" fillId="7" borderId="1" xfId="1" applyNumberFormat="1" applyFont="1" applyFill="1" applyBorder="1" applyAlignment="1">
      <alignment vertical="center" textRotation="255"/>
    </xf>
    <xf numFmtId="0" fontId="14" fillId="0" borderId="1" xfId="1" applyNumberFormat="1" applyFont="1" applyFill="1" applyBorder="1" applyAlignment="1">
      <alignment horizontal="center" vertical="center"/>
    </xf>
    <xf numFmtId="0" fontId="0" fillId="0" borderId="0" xfId="0" applyAlignment="1">
      <alignment vertical="center"/>
    </xf>
    <xf numFmtId="0" fontId="6" fillId="0" borderId="1" xfId="1" applyNumberFormat="1" applyFont="1" applyBorder="1" applyAlignment="1">
      <alignment horizontal="center" vertical="center" shrinkToFit="1"/>
    </xf>
    <xf numFmtId="0" fontId="4" fillId="7" borderId="1" xfId="0" applyFont="1" applyFill="1" applyBorder="1" applyAlignment="1">
      <alignment vertical="center"/>
    </xf>
    <xf numFmtId="0" fontId="4" fillId="7" borderId="1" xfId="0" applyFont="1" applyFill="1" applyBorder="1" applyAlignment="1">
      <alignment horizontal="center" vertical="center"/>
    </xf>
    <xf numFmtId="0" fontId="0" fillId="7" borderId="1" xfId="0" applyFill="1" applyBorder="1" applyAlignment="1">
      <alignment horizontal="center" vertical="center"/>
    </xf>
    <xf numFmtId="0" fontId="0" fillId="7" borderId="1" xfId="0" applyFill="1" applyBorder="1" applyAlignment="1">
      <alignment vertical="center"/>
    </xf>
    <xf numFmtId="0" fontId="0" fillId="7" borderId="1" xfId="0" applyFill="1" applyBorder="1" applyAlignment="1">
      <alignment horizontal="left" vertical="center"/>
    </xf>
    <xf numFmtId="0" fontId="6" fillId="0" borderId="0" xfId="1" applyNumberFormat="1" applyFont="1" applyBorder="1" applyAlignment="1">
      <alignment horizontal="center" vertical="center" textRotation="255" shrinkToFit="1"/>
    </xf>
    <xf numFmtId="176" fontId="6" fillId="0" borderId="0" xfId="4" applyNumberFormat="1" applyFont="1" applyBorder="1" applyAlignment="1">
      <alignment horizontal="center" vertical="center"/>
    </xf>
    <xf numFmtId="0" fontId="8" fillId="0" borderId="0" xfId="0" applyFont="1" applyBorder="1" applyAlignment="1">
      <alignment horizontal="center"/>
    </xf>
    <xf numFmtId="0" fontId="8" fillId="0" borderId="0" xfId="0" applyFont="1" applyBorder="1" applyAlignment="1">
      <alignment shrinkToFit="1"/>
    </xf>
    <xf numFmtId="0" fontId="6" fillId="0" borderId="0" xfId="1" applyNumberFormat="1" applyFont="1" applyBorder="1" applyAlignment="1">
      <alignment horizontal="center" vertical="center" wrapText="1"/>
    </xf>
    <xf numFmtId="0" fontId="6" fillId="5" borderId="22" xfId="1" applyNumberFormat="1" applyFont="1" applyFill="1" applyBorder="1" applyAlignment="1">
      <alignment horizontal="center" vertical="center" wrapText="1"/>
    </xf>
    <xf numFmtId="0" fontId="6" fillId="5" borderId="23" xfId="1" applyNumberFormat="1" applyFont="1" applyFill="1" applyBorder="1" applyAlignment="1">
      <alignment horizontal="center" vertical="center" wrapText="1"/>
    </xf>
    <xf numFmtId="0" fontId="6" fillId="5" borderId="23" xfId="1" applyNumberFormat="1" applyFont="1" applyFill="1" applyBorder="1" applyAlignment="1">
      <alignment horizontal="center" vertical="center"/>
    </xf>
    <xf numFmtId="0" fontId="6" fillId="5" borderId="23" xfId="1" applyFont="1" applyFill="1" applyBorder="1" applyAlignment="1">
      <alignment horizontal="center" vertical="center"/>
    </xf>
    <xf numFmtId="0" fontId="6" fillId="5" borderId="24" xfId="1" applyNumberFormat="1" applyFont="1" applyFill="1" applyBorder="1" applyAlignment="1">
      <alignment horizontal="center" vertical="center"/>
    </xf>
    <xf numFmtId="0" fontId="8" fillId="0" borderId="3" xfId="0" applyFont="1" applyBorder="1" applyAlignment="1">
      <alignment vertical="center" shrinkToFit="1"/>
    </xf>
    <xf numFmtId="0" fontId="8" fillId="6" borderId="3" xfId="0" applyFont="1" applyFill="1" applyBorder="1" applyAlignment="1">
      <alignment vertical="center" shrinkToFit="1"/>
    </xf>
    <xf numFmtId="0" fontId="0" fillId="0" borderId="0" xfId="0" applyAlignment="1">
      <alignment horizontal="center" vertical="center"/>
    </xf>
    <xf numFmtId="0" fontId="13" fillId="5" borderId="1" xfId="0" applyFont="1" applyFill="1" applyBorder="1" applyAlignment="1">
      <alignment horizontal="center" vertical="center"/>
    </xf>
    <xf numFmtId="0" fontId="13" fillId="5" borderId="3" xfId="0" applyFont="1" applyFill="1" applyBorder="1" applyAlignment="1">
      <alignment horizontal="center" vertical="center"/>
    </xf>
    <xf numFmtId="0" fontId="13" fillId="4" borderId="7" xfId="0" applyFont="1" applyFill="1" applyBorder="1" applyAlignment="1">
      <alignment horizontal="center" vertical="center"/>
    </xf>
    <xf numFmtId="0" fontId="13" fillId="5" borderId="2" xfId="0" applyFont="1" applyFill="1" applyBorder="1" applyAlignment="1">
      <alignment horizontal="center" vertical="center"/>
    </xf>
    <xf numFmtId="0" fontId="0" fillId="13" borderId="1" xfId="0" applyFill="1" applyBorder="1" applyAlignment="1">
      <alignment horizontal="center" vertical="center"/>
    </xf>
    <xf numFmtId="0" fontId="0" fillId="13" borderId="3" xfId="0" applyFill="1" applyBorder="1" applyAlignment="1">
      <alignment horizontal="center" vertical="center"/>
    </xf>
    <xf numFmtId="0" fontId="0" fillId="4" borderId="6" xfId="0" applyFill="1" applyBorder="1" applyAlignment="1">
      <alignment horizontal="center" vertical="center"/>
    </xf>
    <xf numFmtId="0" fontId="0" fillId="14" borderId="2" xfId="0" applyFill="1" applyBorder="1" applyAlignment="1">
      <alignment horizontal="center" vertical="center"/>
    </xf>
    <xf numFmtId="0" fontId="0" fillId="14" borderId="1" xfId="0" applyFill="1" applyBorder="1" applyAlignment="1">
      <alignment horizontal="center" vertical="center"/>
    </xf>
    <xf numFmtId="0" fontId="0" fillId="7" borderId="3" xfId="0" applyFill="1" applyBorder="1" applyAlignment="1">
      <alignment horizontal="center" vertical="center"/>
    </xf>
    <xf numFmtId="0" fontId="0" fillId="6" borderId="2" xfId="0" applyFill="1" applyBorder="1" applyAlignment="1">
      <alignment horizontal="center" vertical="center"/>
    </xf>
    <xf numFmtId="0" fontId="0" fillId="6" borderId="1" xfId="0" applyFill="1" applyBorder="1" applyAlignment="1">
      <alignment horizontal="center" vertical="center"/>
    </xf>
    <xf numFmtId="0" fontId="0" fillId="11" borderId="1" xfId="0" applyFill="1" applyBorder="1" applyAlignment="1">
      <alignment horizontal="center" vertical="center"/>
    </xf>
    <xf numFmtId="0" fontId="0" fillId="11" borderId="3" xfId="0" applyFill="1" applyBorder="1" applyAlignment="1">
      <alignment horizontal="center" vertical="center"/>
    </xf>
    <xf numFmtId="0" fontId="0" fillId="12" borderId="2" xfId="0" applyFill="1" applyBorder="1" applyAlignment="1">
      <alignment horizontal="center" vertical="center"/>
    </xf>
    <xf numFmtId="0" fontId="0" fillId="12" borderId="1" xfId="0" applyFill="1" applyBorder="1" applyAlignment="1">
      <alignment horizontal="center" vertical="center"/>
    </xf>
    <xf numFmtId="0" fontId="0" fillId="4" borderId="8" xfId="0" applyFill="1" applyBorder="1" applyAlignment="1">
      <alignment horizontal="center" vertical="center"/>
    </xf>
    <xf numFmtId="0" fontId="0" fillId="7" borderId="0" xfId="0" applyFill="1"/>
    <xf numFmtId="0" fontId="0" fillId="7" borderId="0" xfId="0" applyFill="1" applyAlignment="1">
      <alignment vertical="center"/>
    </xf>
    <xf numFmtId="0" fontId="0" fillId="7" borderId="0" xfId="0" applyFill="1" applyAlignment="1">
      <alignment horizontal="center" vertical="center"/>
    </xf>
    <xf numFmtId="0" fontId="0" fillId="7" borderId="0" xfId="0" applyFill="1" applyAlignment="1">
      <alignment horizontal="left" vertical="center"/>
    </xf>
    <xf numFmtId="0" fontId="16" fillId="7" borderId="1" xfId="0" applyFont="1" applyFill="1" applyBorder="1" applyAlignment="1">
      <alignment horizontal="center" vertical="center"/>
    </xf>
    <xf numFmtId="0" fontId="16" fillId="7" borderId="1" xfId="0" applyFont="1" applyFill="1" applyBorder="1" applyAlignment="1">
      <alignment vertical="center"/>
    </xf>
    <xf numFmtId="0" fontId="16" fillId="7" borderId="1" xfId="0" applyFont="1" applyFill="1" applyBorder="1" applyAlignment="1">
      <alignment horizontal="left" vertical="center"/>
    </xf>
    <xf numFmtId="0" fontId="0" fillId="13" borderId="0" xfId="0" applyFill="1"/>
    <xf numFmtId="0" fontId="16" fillId="13" borderId="1" xfId="0" applyFont="1" applyFill="1" applyBorder="1" applyAlignment="1">
      <alignment vertical="center"/>
    </xf>
    <xf numFmtId="0" fontId="16" fillId="13" borderId="1" xfId="0" applyFont="1" applyFill="1" applyBorder="1" applyAlignment="1">
      <alignment horizontal="center" vertical="center"/>
    </xf>
    <xf numFmtId="0" fontId="16" fillId="13" borderId="1" xfId="0" applyFont="1" applyFill="1" applyBorder="1" applyAlignment="1">
      <alignment horizontal="left" vertical="center"/>
    </xf>
    <xf numFmtId="0" fontId="0" fillId="0" borderId="0" xfId="0" applyAlignment="1">
      <alignment horizontal="left" vertical="center"/>
    </xf>
    <xf numFmtId="0" fontId="2" fillId="15" borderId="1" xfId="0" applyFont="1" applyFill="1" applyBorder="1" applyAlignment="1">
      <alignment horizontal="left" vertical="center"/>
    </xf>
    <xf numFmtId="0" fontId="2" fillId="15" borderId="1" xfId="0" applyFont="1" applyFill="1" applyBorder="1" applyAlignment="1">
      <alignment horizontal="center" vertical="center"/>
    </xf>
    <xf numFmtId="0" fontId="2" fillId="15" borderId="0" xfId="0" applyFont="1" applyFill="1" applyBorder="1" applyAlignment="1">
      <alignment horizontal="left" vertical="center"/>
    </xf>
    <xf numFmtId="0" fontId="0" fillId="7" borderId="0" xfId="0" applyFill="1" applyBorder="1" applyAlignment="1">
      <alignment horizontal="left" vertical="center"/>
    </xf>
    <xf numFmtId="0" fontId="0" fillId="0" borderId="0" xfId="0" applyBorder="1" applyAlignment="1">
      <alignment horizontal="left" vertical="center"/>
    </xf>
    <xf numFmtId="0" fontId="0" fillId="7" borderId="7" xfId="0" applyFill="1" applyBorder="1" applyAlignment="1">
      <alignment horizontal="center" vertical="center"/>
    </xf>
    <xf numFmtId="0" fontId="0" fillId="7" borderId="8" xfId="0" applyFill="1" applyBorder="1" applyAlignment="1">
      <alignment vertical="center"/>
    </xf>
    <xf numFmtId="0" fontId="0" fillId="7" borderId="7" xfId="0" applyFill="1" applyBorder="1" applyAlignment="1">
      <alignment vertical="center"/>
    </xf>
    <xf numFmtId="0" fontId="0" fillId="7" borderId="6" xfId="0" applyFill="1" applyBorder="1" applyAlignment="1">
      <alignment vertical="center"/>
    </xf>
    <xf numFmtId="0" fontId="0" fillId="7" borderId="7" xfId="0" applyFill="1" applyBorder="1" applyAlignment="1">
      <alignment vertical="center" shrinkToFit="1"/>
    </xf>
    <xf numFmtId="0" fontId="4" fillId="7" borderId="7" xfId="0" applyFont="1" applyFill="1" applyBorder="1" applyAlignment="1">
      <alignment vertical="center" shrinkToFit="1"/>
    </xf>
    <xf numFmtId="0" fontId="4" fillId="7" borderId="6" xfId="0" applyFont="1" applyFill="1" applyBorder="1" applyAlignment="1">
      <alignment vertical="center"/>
    </xf>
    <xf numFmtId="0" fontId="4" fillId="7" borderId="8" xfId="0" applyFont="1" applyFill="1" applyBorder="1" applyAlignment="1">
      <alignment vertical="center"/>
    </xf>
    <xf numFmtId="0" fontId="4" fillId="7" borderId="7" xfId="0" applyFont="1" applyFill="1" applyBorder="1" applyAlignment="1">
      <alignment vertical="center"/>
    </xf>
    <xf numFmtId="0" fontId="0" fillId="7" borderId="0" xfId="0" applyFill="1" applyAlignment="1">
      <alignment horizontal="center"/>
    </xf>
    <xf numFmtId="0" fontId="0" fillId="0" borderId="0" xfId="0" applyAlignment="1">
      <alignment horizontal="left" vertical="center"/>
    </xf>
    <xf numFmtId="0" fontId="4" fillId="5" borderId="9" xfId="0" applyFont="1" applyFill="1" applyBorder="1" applyAlignment="1">
      <alignment horizontal="center"/>
    </xf>
    <xf numFmtId="0" fontId="0" fillId="5" borderId="35" xfId="0" applyFill="1" applyBorder="1" applyAlignment="1">
      <alignment horizontal="center"/>
    </xf>
    <xf numFmtId="0" fontId="4" fillId="5" borderId="35" xfId="0" applyFont="1" applyFill="1" applyBorder="1" applyAlignment="1">
      <alignment horizontal="center"/>
    </xf>
    <xf numFmtId="0" fontId="4" fillId="5" borderId="36" xfId="0" applyFont="1" applyFill="1" applyBorder="1" applyAlignment="1">
      <alignment horizontal="center"/>
    </xf>
    <xf numFmtId="0" fontId="0" fillId="0" borderId="39" xfId="0" applyBorder="1" applyAlignment="1">
      <alignment horizontal="center"/>
    </xf>
    <xf numFmtId="0" fontId="4" fillId="0" borderId="8" xfId="0" applyFont="1" applyBorder="1" applyAlignment="1">
      <alignment horizontal="center"/>
    </xf>
    <xf numFmtId="0" fontId="4" fillId="0" borderId="15" xfId="0" applyFont="1" applyBorder="1" applyAlignment="1">
      <alignment horizontal="center"/>
    </xf>
    <xf numFmtId="0" fontId="0" fillId="15" borderId="1" xfId="0" applyFill="1" applyBorder="1" applyAlignment="1">
      <alignment horizontal="center" vertical="center"/>
    </xf>
    <xf numFmtId="0" fontId="4" fillId="7" borderId="0" xfId="0" applyFont="1" applyFill="1" applyAlignment="1">
      <alignment vertical="center"/>
    </xf>
    <xf numFmtId="0" fontId="4" fillId="7" borderId="0" xfId="0" applyFont="1" applyFill="1" applyAlignment="1">
      <alignment horizontal="center"/>
    </xf>
    <xf numFmtId="0" fontId="10" fillId="7" borderId="1" xfId="0" applyFont="1" applyFill="1" applyBorder="1" applyAlignment="1">
      <alignment horizontal="center" vertical="center" shrinkToFit="1"/>
    </xf>
    <xf numFmtId="0" fontId="6" fillId="0" borderId="6" xfId="1" applyNumberFormat="1" applyFont="1" applyBorder="1" applyAlignment="1">
      <alignment horizontal="center" vertical="center"/>
    </xf>
    <xf numFmtId="176" fontId="6" fillId="0" borderId="6" xfId="4" applyNumberFormat="1" applyFont="1" applyBorder="1" applyAlignment="1">
      <alignment horizontal="center" vertical="center"/>
    </xf>
    <xf numFmtId="58" fontId="6" fillId="0" borderId="1" xfId="1" quotePrefix="1" applyNumberFormat="1" applyFont="1" applyBorder="1" applyAlignment="1">
      <alignment horizontal="center" vertical="center"/>
    </xf>
    <xf numFmtId="0" fontId="12" fillId="0" borderId="0" xfId="0" applyFont="1"/>
    <xf numFmtId="0" fontId="12" fillId="0" borderId="1" xfId="0" applyFont="1" applyBorder="1" applyAlignment="1">
      <alignment horizontal="center"/>
    </xf>
    <xf numFmtId="0" fontId="12" fillId="0" borderId="0" xfId="0" applyFont="1" applyAlignment="1">
      <alignment horizontal="center"/>
    </xf>
    <xf numFmtId="0" fontId="4" fillId="7" borderId="1" xfId="0" applyFont="1" applyFill="1" applyBorder="1" applyAlignment="1">
      <alignment horizontal="left" vertical="center"/>
    </xf>
    <xf numFmtId="0" fontId="4" fillId="7" borderId="0" xfId="0" applyFont="1" applyFill="1" applyBorder="1" applyAlignment="1">
      <alignment horizontal="left" vertical="center"/>
    </xf>
    <xf numFmtId="0" fontId="4" fillId="7" borderId="1" xfId="0" applyFont="1" applyFill="1" applyBorder="1" applyAlignment="1">
      <alignment vertical="center" wrapText="1"/>
    </xf>
    <xf numFmtId="0" fontId="0" fillId="7" borderId="33" xfId="0" applyFill="1" applyBorder="1" applyAlignment="1">
      <alignment horizontal="left" vertical="center"/>
    </xf>
    <xf numFmtId="0" fontId="0" fillId="7" borderId="4" xfId="0" applyFill="1" applyBorder="1" applyAlignment="1">
      <alignment horizontal="left" vertical="center"/>
    </xf>
    <xf numFmtId="0" fontId="0" fillId="7" borderId="34" xfId="0" applyFill="1" applyBorder="1" applyAlignment="1">
      <alignment horizontal="left" vertical="center"/>
    </xf>
    <xf numFmtId="0" fontId="4" fillId="7" borderId="6" xfId="0" applyFont="1" applyFill="1" applyBorder="1" applyAlignment="1">
      <alignment vertical="center" shrinkToFit="1"/>
    </xf>
    <xf numFmtId="0" fontId="6" fillId="9" borderId="17" xfId="1" applyNumberFormat="1" applyFont="1" applyFill="1" applyBorder="1" applyAlignment="1">
      <alignment horizontal="center" vertical="center"/>
    </xf>
    <xf numFmtId="176" fontId="6" fillId="9" borderId="17" xfId="4" applyNumberFormat="1" applyFont="1" applyFill="1" applyBorder="1" applyAlignment="1">
      <alignment horizontal="center" vertical="center"/>
    </xf>
    <xf numFmtId="0" fontId="8" fillId="9" borderId="17" xfId="0" applyFont="1" applyFill="1" applyBorder="1" applyAlignment="1">
      <alignment horizontal="center" vertical="center"/>
    </xf>
    <xf numFmtId="0" fontId="6" fillId="0" borderId="35" xfId="1" applyNumberFormat="1" applyFont="1" applyBorder="1" applyAlignment="1">
      <alignment horizontal="center" vertical="center"/>
    </xf>
    <xf numFmtId="176" fontId="6" fillId="0" borderId="35" xfId="4" applyNumberFormat="1" applyFont="1" applyBorder="1" applyAlignment="1">
      <alignment horizontal="center" vertical="center"/>
    </xf>
    <xf numFmtId="0" fontId="6" fillId="17" borderId="1" xfId="1" quotePrefix="1" applyNumberFormat="1" applyFont="1" applyFill="1" applyBorder="1" applyAlignment="1">
      <alignment horizontal="center" vertical="center"/>
    </xf>
    <xf numFmtId="58" fontId="6" fillId="17" borderId="1" xfId="1" quotePrefix="1" applyNumberFormat="1" applyFont="1" applyFill="1" applyBorder="1" applyAlignment="1">
      <alignment horizontal="center" vertical="center"/>
    </xf>
    <xf numFmtId="0" fontId="0" fillId="7" borderId="0" xfId="0" applyFill="1" applyBorder="1" applyAlignment="1">
      <alignment vertical="center"/>
    </xf>
    <xf numFmtId="0" fontId="0" fillId="7" borderId="42" xfId="0" applyFill="1" applyBorder="1" applyAlignment="1">
      <alignment vertical="center"/>
    </xf>
    <xf numFmtId="0" fontId="0" fillId="7" borderId="41" xfId="0" applyFill="1" applyBorder="1" applyAlignment="1">
      <alignment vertical="center"/>
    </xf>
    <xf numFmtId="0" fontId="0" fillId="7" borderId="5" xfId="0" applyFill="1" applyBorder="1" applyAlignment="1">
      <alignment vertical="center"/>
    </xf>
    <xf numFmtId="0" fontId="0" fillId="7" borderId="43" xfId="0" applyFill="1" applyBorder="1" applyAlignment="1">
      <alignment vertical="center"/>
    </xf>
    <xf numFmtId="0" fontId="0" fillId="7" borderId="40" xfId="0" applyFill="1" applyBorder="1" applyAlignment="1">
      <alignment vertical="center"/>
    </xf>
    <xf numFmtId="0" fontId="4" fillId="7" borderId="4" xfId="0" applyFont="1" applyFill="1" applyBorder="1" applyAlignment="1">
      <alignment horizontal="left" vertical="center"/>
    </xf>
    <xf numFmtId="0" fontId="6" fillId="0" borderId="10" xfId="1" applyNumberFormat="1" applyFont="1" applyFill="1" applyBorder="1" applyAlignment="1">
      <alignment horizontal="center" vertical="center"/>
    </xf>
    <xf numFmtId="0" fontId="6" fillId="0" borderId="17" xfId="1" applyNumberFormat="1" applyFont="1" applyFill="1" applyBorder="1" applyAlignment="1">
      <alignment horizontal="center" vertical="center"/>
    </xf>
    <xf numFmtId="176" fontId="6" fillId="0" borderId="17" xfId="4" applyNumberFormat="1" applyFont="1" applyFill="1" applyBorder="1" applyAlignment="1">
      <alignment horizontal="center" vertical="center"/>
    </xf>
    <xf numFmtId="0" fontId="6" fillId="0" borderId="46" xfId="1" applyNumberFormat="1" applyFont="1" applyBorder="1" applyAlignment="1">
      <alignment horizontal="center" vertical="center"/>
    </xf>
    <xf numFmtId="0" fontId="6" fillId="0" borderId="8" xfId="1" applyNumberFormat="1" applyFont="1" applyBorder="1" applyAlignment="1">
      <alignment horizontal="center" vertical="center"/>
    </xf>
    <xf numFmtId="176" fontId="6" fillId="0" borderId="8" xfId="4" applyNumberFormat="1" applyFont="1" applyBorder="1" applyAlignment="1">
      <alignment horizontal="center" vertical="center"/>
    </xf>
    <xf numFmtId="0" fontId="6" fillId="9" borderId="1"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0" fillId="7" borderId="33" xfId="0" applyFill="1" applyBorder="1" applyAlignment="1">
      <alignment horizontal="left" vertical="center"/>
    </xf>
    <xf numFmtId="0" fontId="6" fillId="0" borderId="10" xfId="1" applyNumberFormat="1" applyFont="1" applyBorder="1" applyAlignment="1">
      <alignment horizontal="center" vertical="center" wrapText="1"/>
    </xf>
    <xf numFmtId="0" fontId="6" fillId="0" borderId="11" xfId="1" applyNumberFormat="1" applyFont="1" applyBorder="1" applyAlignment="1">
      <alignment horizontal="center" vertical="center" wrapText="1"/>
    </xf>
    <xf numFmtId="0" fontId="6" fillId="0" borderId="13" xfId="1" applyNumberFormat="1" applyFont="1" applyBorder="1" applyAlignment="1">
      <alignment horizontal="center" vertical="center" wrapText="1"/>
    </xf>
    <xf numFmtId="0" fontId="6" fillId="9" borderId="13" xfId="1" applyNumberFormat="1" applyFont="1" applyFill="1" applyBorder="1" applyAlignment="1">
      <alignment horizontal="center" vertical="center" wrapText="1"/>
    </xf>
    <xf numFmtId="0" fontId="6" fillId="0" borderId="13" xfId="1" applyNumberFormat="1" applyFont="1" applyFill="1" applyBorder="1" applyAlignment="1">
      <alignment horizontal="center" vertical="center" wrapText="1"/>
    </xf>
    <xf numFmtId="0" fontId="6" fillId="9" borderId="17" xfId="1" applyNumberFormat="1" applyFont="1" applyFill="1" applyBorder="1" applyAlignment="1">
      <alignment horizontal="center" vertical="center" wrapText="1"/>
    </xf>
    <xf numFmtId="0" fontId="6" fillId="9" borderId="18" xfId="1" applyNumberFormat="1" applyFont="1" applyFill="1" applyBorder="1" applyAlignment="1">
      <alignment horizontal="center" vertical="center" wrapText="1"/>
    </xf>
    <xf numFmtId="0" fontId="4" fillId="7" borderId="34" xfId="0" applyFont="1" applyFill="1" applyBorder="1" applyAlignment="1">
      <alignment horizontal="left" vertical="center"/>
    </xf>
    <xf numFmtId="0" fontId="6" fillId="0" borderId="28" xfId="1" applyNumberFormat="1" applyFont="1" applyFill="1" applyBorder="1" applyAlignment="1">
      <alignment horizontal="center" vertical="center" wrapText="1"/>
    </xf>
    <xf numFmtId="0" fontId="11" fillId="5" borderId="16" xfId="0" applyFont="1" applyFill="1" applyBorder="1" applyAlignment="1">
      <alignment horizontal="center"/>
    </xf>
    <xf numFmtId="0" fontId="11" fillId="5" borderId="37" xfId="0" applyFont="1" applyFill="1" applyBorder="1" applyAlignment="1">
      <alignment horizontal="center"/>
    </xf>
    <xf numFmtId="0" fontId="11" fillId="5" borderId="38" xfId="0" applyFont="1" applyFill="1" applyBorder="1" applyAlignment="1">
      <alignment horizontal="center"/>
    </xf>
    <xf numFmtId="0" fontId="11" fillId="0" borderId="19" xfId="0" applyFont="1" applyBorder="1" applyAlignment="1">
      <alignment horizontal="center"/>
    </xf>
    <xf numFmtId="0" fontId="11" fillId="0" borderId="10" xfId="0" applyFont="1" applyBorder="1" applyAlignment="1">
      <alignment horizontal="center"/>
    </xf>
    <xf numFmtId="0" fontId="11" fillId="0" borderId="11" xfId="0" applyFont="1" applyBorder="1" applyAlignment="1">
      <alignment horizontal="center"/>
    </xf>
    <xf numFmtId="0" fontId="11" fillId="0" borderId="20" xfId="0" applyFont="1" applyBorder="1" applyAlignment="1">
      <alignment horizontal="center"/>
    </xf>
    <xf numFmtId="0" fontId="11" fillId="0" borderId="1" xfId="0" applyFont="1" applyBorder="1" applyAlignment="1">
      <alignment horizontal="center"/>
    </xf>
    <xf numFmtId="0" fontId="11" fillId="0" borderId="13" xfId="0" applyFont="1" applyBorder="1" applyAlignment="1">
      <alignment horizontal="center"/>
    </xf>
    <xf numFmtId="0" fontId="11" fillId="8" borderId="1" xfId="0" applyFont="1" applyFill="1" applyBorder="1" applyAlignment="1">
      <alignment horizontal="center"/>
    </xf>
    <xf numFmtId="0" fontId="11" fillId="0" borderId="21" xfId="0" applyFont="1" applyBorder="1" applyAlignment="1">
      <alignment horizontal="center"/>
    </xf>
    <xf numFmtId="0" fontId="11" fillId="0" borderId="17" xfId="0" applyFont="1" applyBorder="1" applyAlignment="1">
      <alignment horizontal="center"/>
    </xf>
    <xf numFmtId="0" fontId="11" fillId="0" borderId="18" xfId="0" applyFont="1" applyBorder="1" applyAlignment="1">
      <alignment horizontal="center"/>
    </xf>
    <xf numFmtId="0" fontId="11" fillId="0" borderId="25" xfId="0" applyFont="1" applyBorder="1" applyAlignment="1">
      <alignment horizontal="center"/>
    </xf>
    <xf numFmtId="0" fontId="11" fillId="0" borderId="7" xfId="0" applyFont="1" applyBorder="1" applyAlignment="1">
      <alignment horizontal="center"/>
    </xf>
    <xf numFmtId="0" fontId="11" fillId="0" borderId="14" xfId="0" applyFont="1" applyBorder="1" applyAlignment="1">
      <alignment horizontal="center"/>
    </xf>
    <xf numFmtId="0" fontId="11" fillId="0" borderId="17" xfId="0" applyFont="1" applyBorder="1" applyAlignment="1">
      <alignment horizontal="center" shrinkToFit="1"/>
    </xf>
    <xf numFmtId="0" fontId="6" fillId="0" borderId="1" xfId="1" applyNumberFormat="1" applyFont="1" applyFill="1" applyBorder="1" applyAlignment="1">
      <alignment horizontal="center" vertical="center"/>
    </xf>
    <xf numFmtId="0" fontId="6" fillId="4" borderId="10" xfId="1" applyNumberFormat="1" applyFont="1" applyFill="1" applyBorder="1" applyAlignment="1">
      <alignment horizontal="center" vertical="center" wrapText="1"/>
    </xf>
    <xf numFmtId="0" fontId="6" fillId="0" borderId="50" xfId="1" applyNumberFormat="1" applyFont="1" applyBorder="1" applyAlignment="1">
      <alignment horizontal="center" vertical="center"/>
    </xf>
    <xf numFmtId="0" fontId="6" fillId="0" borderId="17" xfId="1" applyNumberFormat="1" applyFont="1" applyBorder="1" applyAlignment="1">
      <alignment horizontal="center" vertical="center" wrapText="1"/>
    </xf>
    <xf numFmtId="0" fontId="6" fillId="0" borderId="18" xfId="1" applyNumberFormat="1" applyFont="1" applyBorder="1" applyAlignment="1">
      <alignment horizontal="center" vertical="center" wrapText="1"/>
    </xf>
    <xf numFmtId="0" fontId="8" fillId="0" borderId="13" xfId="0" applyFont="1" applyBorder="1" applyAlignment="1">
      <alignment vertical="center" shrinkToFit="1"/>
    </xf>
    <xf numFmtId="0" fontId="8" fillId="0" borderId="3" xfId="0" applyFont="1" applyBorder="1" applyAlignment="1">
      <alignment horizontal="center" vertical="center" shrinkToFit="1"/>
    </xf>
    <xf numFmtId="0" fontId="6" fillId="9" borderId="1" xfId="1" applyNumberFormat="1" applyFont="1" applyFill="1" applyBorder="1" applyAlignment="1">
      <alignment horizontal="center" vertical="center"/>
    </xf>
    <xf numFmtId="0" fontId="6" fillId="5" borderId="7" xfId="1" applyNumberFormat="1" applyFont="1" applyFill="1" applyBorder="1" applyAlignment="1">
      <alignment horizontal="center" vertical="center"/>
    </xf>
    <xf numFmtId="176" fontId="6" fillId="5" borderId="7" xfId="4"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6" fillId="9" borderId="3" xfId="1" applyNumberFormat="1" applyFont="1" applyFill="1" applyBorder="1" applyAlignment="1">
      <alignment vertical="center"/>
    </xf>
    <xf numFmtId="0" fontId="6" fillId="9" borderId="2" xfId="1" applyNumberFormat="1" applyFont="1" applyFill="1" applyBorder="1" applyAlignment="1">
      <alignment vertical="center"/>
    </xf>
    <xf numFmtId="0" fontId="6" fillId="5" borderId="7" xfId="1" applyNumberFormat="1" applyFont="1" applyFill="1" applyBorder="1" applyAlignment="1">
      <alignment horizontal="center" vertical="center" wrapText="1"/>
    </xf>
    <xf numFmtId="0" fontId="6" fillId="5" borderId="7" xfId="1" applyFont="1" applyFill="1" applyBorder="1" applyAlignment="1">
      <alignment horizontal="center" vertical="center"/>
    </xf>
    <xf numFmtId="176" fontId="6" fillId="5" borderId="7" xfId="4" applyNumberFormat="1" applyFont="1" applyFill="1" applyBorder="1" applyAlignment="1">
      <alignment horizontal="center" vertical="center" wrapText="1"/>
    </xf>
    <xf numFmtId="0" fontId="6" fillId="9" borderId="17" xfId="1" applyNumberFormat="1" applyFont="1" applyFill="1" applyBorder="1" applyAlignment="1">
      <alignment vertical="center"/>
    </xf>
    <xf numFmtId="0" fontId="6" fillId="3" borderId="13" xfId="1" applyNumberFormat="1" applyFont="1" applyFill="1" applyBorder="1" applyAlignment="1">
      <alignment horizontal="center" vertical="center" wrapText="1"/>
    </xf>
    <xf numFmtId="0" fontId="6" fillId="2" borderId="13" xfId="1" applyNumberFormat="1" applyFont="1" applyFill="1" applyBorder="1" applyAlignment="1">
      <alignment horizontal="center" vertical="center" wrapText="1"/>
    </xf>
    <xf numFmtId="176" fontId="6" fillId="9" borderId="17" xfId="1" applyNumberFormat="1" applyFont="1" applyFill="1" applyBorder="1" applyAlignment="1">
      <alignment horizontal="center" vertical="center"/>
    </xf>
    <xf numFmtId="0" fontId="6" fillId="4" borderId="13" xfId="1" applyNumberFormat="1" applyFont="1" applyFill="1" applyBorder="1" applyAlignment="1">
      <alignment horizontal="center" vertical="center" wrapText="1"/>
    </xf>
    <xf numFmtId="0" fontId="6" fillId="0" borderId="17" xfId="1" applyNumberFormat="1" applyFont="1" applyFill="1" applyBorder="1" applyAlignment="1">
      <alignment horizontal="center" vertical="center" wrapText="1"/>
    </xf>
    <xf numFmtId="0" fontId="6" fillId="4" borderId="18" xfId="1" applyNumberFormat="1" applyFont="1" applyFill="1" applyBorder="1" applyAlignment="1">
      <alignment horizontal="center" vertical="center" wrapText="1"/>
    </xf>
    <xf numFmtId="0" fontId="6" fillId="9" borderId="48" xfId="1" applyNumberFormat="1" applyFont="1" applyFill="1" applyBorder="1" applyAlignment="1">
      <alignment vertical="center"/>
    </xf>
    <xf numFmtId="0" fontId="6" fillId="9" borderId="50" xfId="1" applyNumberFormat="1" applyFont="1" applyFill="1" applyBorder="1" applyAlignment="1">
      <alignment vertical="center"/>
    </xf>
    <xf numFmtId="0" fontId="12" fillId="0" borderId="10" xfId="0" applyFont="1" applyBorder="1" applyAlignment="1">
      <alignment horizontal="center"/>
    </xf>
    <xf numFmtId="0" fontId="12" fillId="0" borderId="7" xfId="0" applyFont="1" applyBorder="1" applyAlignment="1">
      <alignment horizontal="center"/>
    </xf>
    <xf numFmtId="0" fontId="6" fillId="9" borderId="6" xfId="1" applyNumberFormat="1" applyFont="1" applyFill="1" applyBorder="1" applyAlignment="1">
      <alignment horizontal="center" vertical="center"/>
    </xf>
    <xf numFmtId="0" fontId="6" fillId="9" borderId="6" xfId="1" quotePrefix="1" applyNumberFormat="1" applyFont="1" applyFill="1" applyBorder="1" applyAlignment="1">
      <alignment horizontal="center" vertical="center"/>
    </xf>
    <xf numFmtId="0" fontId="8" fillId="9" borderId="6" xfId="0" applyFont="1" applyFill="1" applyBorder="1" applyAlignment="1">
      <alignment horizontal="center" vertical="center"/>
    </xf>
    <xf numFmtId="0" fontId="8" fillId="9" borderId="4" xfId="0" applyFont="1" applyFill="1" applyBorder="1" applyAlignment="1">
      <alignment horizontal="center" vertical="center" shrinkToFit="1"/>
    </xf>
    <xf numFmtId="176" fontId="8" fillId="9" borderId="6" xfId="4" applyNumberFormat="1" applyFont="1" applyFill="1" applyBorder="1" applyAlignment="1">
      <alignment horizontal="center" vertical="center" shrinkToFit="1"/>
    </xf>
    <xf numFmtId="0" fontId="19" fillId="7" borderId="1" xfId="0" applyFont="1" applyFill="1" applyBorder="1" applyAlignment="1">
      <alignment horizontal="center"/>
    </xf>
    <xf numFmtId="0" fontId="19" fillId="16" borderId="7" xfId="0" applyFont="1" applyFill="1" applyBorder="1" applyAlignment="1">
      <alignment horizontal="center"/>
    </xf>
    <xf numFmtId="0" fontId="19" fillId="0" borderId="10" xfId="0" applyFont="1" applyBorder="1" applyAlignment="1">
      <alignment horizontal="center"/>
    </xf>
    <xf numFmtId="0" fontId="4" fillId="4" borderId="1" xfId="0" applyFont="1" applyFill="1" applyBorder="1" applyAlignment="1">
      <alignment horizontal="center" vertical="center"/>
    </xf>
    <xf numFmtId="0" fontId="0" fillId="4" borderId="1" xfId="0" applyFill="1" applyBorder="1" applyAlignment="1">
      <alignment horizontal="center" vertical="center"/>
    </xf>
    <xf numFmtId="0" fontId="4" fillId="7"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3" xfId="0" applyFont="1" applyFill="1" applyBorder="1" applyAlignment="1">
      <alignment horizontal="left" vertical="center"/>
    </xf>
    <xf numFmtId="0" fontId="4" fillId="4" borderId="53" xfId="0" applyFont="1" applyFill="1" applyBorder="1" applyAlignment="1">
      <alignment horizontal="center" vertical="center"/>
    </xf>
    <xf numFmtId="0" fontId="0" fillId="4" borderId="53" xfId="0" applyFill="1" applyBorder="1" applyAlignment="1">
      <alignment horizontal="center" vertical="center"/>
    </xf>
    <xf numFmtId="0" fontId="4" fillId="4" borderId="2" xfId="0" applyFont="1" applyFill="1" applyBorder="1" applyAlignment="1">
      <alignment horizontal="center" vertical="center"/>
    </xf>
    <xf numFmtId="0" fontId="6" fillId="0" borderId="1"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6" fillId="0" borderId="8" xfId="1" applyNumberFormat="1" applyFont="1" applyFill="1" applyBorder="1" applyAlignment="1">
      <alignment vertical="center" textRotation="255"/>
    </xf>
    <xf numFmtId="0" fontId="6" fillId="0" borderId="8" xfId="1" quotePrefix="1" applyNumberFormat="1" applyFont="1" applyBorder="1" applyAlignment="1">
      <alignment horizontal="center" vertical="center"/>
    </xf>
    <xf numFmtId="0" fontId="6" fillId="0" borderId="0" xfId="1" applyNumberFormat="1" applyFont="1" applyFill="1" applyAlignment="1">
      <alignment horizontal="center" vertical="center"/>
    </xf>
    <xf numFmtId="0" fontId="6" fillId="0" borderId="40" xfId="1" applyNumberFormat="1" applyFont="1" applyBorder="1" applyAlignment="1">
      <alignment horizontal="center" vertical="center"/>
    </xf>
    <xf numFmtId="0" fontId="6" fillId="0" borderId="8" xfId="1" applyNumberFormat="1" applyFont="1" applyBorder="1" applyAlignment="1">
      <alignment horizontal="center" vertical="center" wrapText="1"/>
    </xf>
    <xf numFmtId="0" fontId="6" fillId="4" borderId="8" xfId="1" applyNumberFormat="1" applyFont="1" applyFill="1" applyBorder="1" applyAlignment="1">
      <alignment horizontal="center" vertical="center" wrapText="1"/>
    </xf>
    <xf numFmtId="0" fontId="6" fillId="0" borderId="15" xfId="1" applyNumberFormat="1" applyFont="1" applyBorder="1" applyAlignment="1">
      <alignment horizontal="center" vertical="center" wrapText="1"/>
    </xf>
    <xf numFmtId="0" fontId="6" fillId="0" borderId="18" xfId="1" applyNumberFormat="1" applyFont="1" applyFill="1" applyBorder="1" applyAlignment="1">
      <alignment horizontal="center" vertical="center" wrapText="1"/>
    </xf>
    <xf numFmtId="176" fontId="8" fillId="0" borderId="54" xfId="4" applyNumberFormat="1" applyFont="1" applyBorder="1" applyAlignment="1">
      <alignment horizontal="right"/>
    </xf>
    <xf numFmtId="0" fontId="8" fillId="0" borderId="54" xfId="0" applyFont="1" applyBorder="1" applyAlignment="1">
      <alignment horizontal="right"/>
    </xf>
    <xf numFmtId="0" fontId="8" fillId="0" borderId="55" xfId="0" applyFont="1" applyBorder="1" applyAlignment="1">
      <alignment horizontal="right"/>
    </xf>
    <xf numFmtId="176" fontId="8" fillId="0" borderId="56" xfId="4" applyNumberFormat="1" applyFont="1" applyBorder="1" applyAlignment="1">
      <alignment horizontal="right"/>
    </xf>
    <xf numFmtId="0" fontId="2" fillId="15" borderId="0" xfId="5" applyFont="1" applyFill="1" applyAlignment="1">
      <alignment horizontal="left" vertical="center"/>
    </xf>
    <xf numFmtId="0" fontId="2" fillId="15" borderId="1" xfId="5" applyFont="1" applyFill="1" applyBorder="1" applyAlignment="1">
      <alignment horizontal="left" vertical="center"/>
    </xf>
    <xf numFmtId="0" fontId="2" fillId="15" borderId="1" xfId="5" applyFont="1" applyFill="1" applyBorder="1" applyAlignment="1">
      <alignment horizontal="center" vertical="center"/>
    </xf>
    <xf numFmtId="0" fontId="4" fillId="0" borderId="0" xfId="5" applyAlignment="1">
      <alignment vertical="center"/>
    </xf>
    <xf numFmtId="0" fontId="4" fillId="7" borderId="0" xfId="5" applyFill="1" applyAlignment="1">
      <alignment horizontal="left" vertical="center"/>
    </xf>
    <xf numFmtId="0" fontId="4" fillId="7" borderId="1" xfId="5" applyFill="1" applyBorder="1" applyAlignment="1">
      <alignment horizontal="left" vertical="center"/>
    </xf>
    <xf numFmtId="0" fontId="4" fillId="7" borderId="7" xfId="5" applyFill="1" applyBorder="1" applyAlignment="1">
      <alignment horizontal="center" vertical="center"/>
    </xf>
    <xf numFmtId="0" fontId="4" fillId="7" borderId="1" xfId="5" applyFill="1" applyBorder="1" applyAlignment="1">
      <alignment horizontal="center" vertical="center"/>
    </xf>
    <xf numFmtId="0" fontId="4" fillId="7" borderId="1" xfId="5" applyFill="1" applyBorder="1" applyAlignment="1">
      <alignment vertical="center"/>
    </xf>
    <xf numFmtId="0" fontId="4" fillId="7" borderId="4" xfId="5" applyFill="1" applyBorder="1" applyAlignment="1">
      <alignment horizontal="left" vertical="center"/>
    </xf>
    <xf numFmtId="0" fontId="4" fillId="7" borderId="4" xfId="5" applyFill="1" applyBorder="1" applyAlignment="1">
      <alignment horizontal="center" vertical="center"/>
    </xf>
    <xf numFmtId="0" fontId="4" fillId="7" borderId="6" xfId="5" applyFill="1" applyBorder="1" applyAlignment="1">
      <alignment vertical="center"/>
    </xf>
    <xf numFmtId="0" fontId="4" fillId="0" borderId="0" xfId="5" applyAlignment="1">
      <alignment horizontal="left" vertical="center"/>
    </xf>
    <xf numFmtId="0" fontId="4" fillId="0" borderId="0" xfId="5" applyAlignment="1">
      <alignment horizontal="center" vertical="center"/>
    </xf>
    <xf numFmtId="0" fontId="17" fillId="5" borderId="22" xfId="5" applyFont="1" applyFill="1" applyBorder="1" applyAlignment="1">
      <alignment horizontal="center" vertical="center" wrapText="1"/>
    </xf>
    <xf numFmtId="0" fontId="17" fillId="5" borderId="23" xfId="5" applyFont="1" applyFill="1" applyBorder="1" applyAlignment="1">
      <alignment horizontal="center" vertical="center" wrapText="1"/>
    </xf>
    <xf numFmtId="0" fontId="17" fillId="5" borderId="23" xfId="5" applyFont="1" applyFill="1" applyBorder="1" applyAlignment="1">
      <alignment vertical="center" wrapText="1"/>
    </xf>
    <xf numFmtId="0" fontId="17" fillId="5" borderId="24" xfId="5" applyFont="1" applyFill="1" applyBorder="1" applyAlignment="1">
      <alignment horizontal="center" vertical="center" wrapText="1"/>
    </xf>
    <xf numFmtId="0" fontId="11" fillId="0" borderId="0" xfId="5" applyFont="1"/>
    <xf numFmtId="0" fontId="11" fillId="0" borderId="35" xfId="5" applyFont="1" applyBorder="1" applyAlignment="1">
      <alignment horizontal="center"/>
    </xf>
    <xf numFmtId="0" fontId="11" fillId="0" borderId="35" xfId="5" applyFont="1" applyBorder="1" applyAlignment="1">
      <alignment horizontal="left"/>
    </xf>
    <xf numFmtId="0" fontId="19" fillId="0" borderId="35" xfId="5" applyFont="1" applyBorder="1" applyAlignment="1">
      <alignment horizontal="center"/>
    </xf>
    <xf numFmtId="0" fontId="11" fillId="0" borderId="36" xfId="5" applyFont="1" applyBorder="1" applyAlignment="1">
      <alignment horizontal="center"/>
    </xf>
    <xf numFmtId="0" fontId="11" fillId="0" borderId="19" xfId="5" applyFont="1" applyBorder="1" applyAlignment="1">
      <alignment horizontal="center"/>
    </xf>
    <xf numFmtId="0" fontId="11" fillId="0" borderId="10" xfId="5" applyFont="1" applyBorder="1" applyAlignment="1">
      <alignment horizontal="center"/>
    </xf>
    <xf numFmtId="0" fontId="11" fillId="0" borderId="10" xfId="5" applyFont="1" applyBorder="1" applyAlignment="1">
      <alignment horizontal="left"/>
    </xf>
    <xf numFmtId="0" fontId="11" fillId="0" borderId="11" xfId="5" applyFont="1" applyBorder="1" applyAlignment="1">
      <alignment horizontal="center"/>
    </xf>
    <xf numFmtId="0" fontId="11" fillId="0" borderId="1" xfId="5" applyFont="1" applyBorder="1" applyAlignment="1">
      <alignment horizontal="center"/>
    </xf>
    <xf numFmtId="0" fontId="11" fillId="0" borderId="1" xfId="5" applyFont="1" applyBorder="1" applyAlignment="1">
      <alignment horizontal="left"/>
    </xf>
    <xf numFmtId="0" fontId="11" fillId="0" borderId="13" xfId="5" applyFont="1" applyBorder="1" applyAlignment="1">
      <alignment horizontal="center"/>
    </xf>
    <xf numFmtId="0" fontId="19" fillId="0" borderId="1" xfId="5" applyFont="1" applyBorder="1" applyAlignment="1">
      <alignment horizontal="center"/>
    </xf>
    <xf numFmtId="0" fontId="12" fillId="0" borderId="13" xfId="5" applyFont="1" applyBorder="1" applyAlignment="1">
      <alignment horizontal="center"/>
    </xf>
    <xf numFmtId="0" fontId="11" fillId="0" borderId="1" xfId="5" applyFont="1" applyBorder="1" applyAlignment="1">
      <alignment horizontal="center" vertical="center"/>
    </xf>
    <xf numFmtId="0" fontId="11" fillId="0" borderId="1" xfId="5" applyFont="1" applyBorder="1" applyAlignment="1">
      <alignment horizontal="left" vertical="center"/>
    </xf>
    <xf numFmtId="0" fontId="11" fillId="0" borderId="1" xfId="5" applyFont="1" applyBorder="1" applyAlignment="1">
      <alignment horizontal="center" vertical="center" wrapText="1"/>
    </xf>
    <xf numFmtId="0" fontId="12" fillId="0" borderId="13" xfId="5" applyFont="1" applyBorder="1" applyAlignment="1">
      <alignment horizontal="center" vertical="center"/>
    </xf>
    <xf numFmtId="0" fontId="11" fillId="0" borderId="13" xfId="5" applyFont="1" applyBorder="1" applyAlignment="1">
      <alignment horizontal="center" vertical="center"/>
    </xf>
    <xf numFmtId="0" fontId="11" fillId="0" borderId="8" xfId="5" applyFont="1" applyBorder="1" applyAlignment="1">
      <alignment horizontal="center"/>
    </xf>
    <xf numFmtId="0" fontId="11" fillId="0" borderId="8" xfId="5" applyFont="1" applyBorder="1" applyAlignment="1">
      <alignment horizontal="center" vertical="center"/>
    </xf>
    <xf numFmtId="0" fontId="11" fillId="0" borderId="8" xfId="5" applyFont="1" applyBorder="1" applyAlignment="1">
      <alignment horizontal="left" vertical="center"/>
    </xf>
    <xf numFmtId="0" fontId="11" fillId="0" borderId="8" xfId="5" applyFont="1" applyBorder="1" applyAlignment="1">
      <alignment horizontal="center" vertical="center" wrapText="1"/>
    </xf>
    <xf numFmtId="0" fontId="11" fillId="0" borderId="15" xfId="5" applyFont="1" applyBorder="1" applyAlignment="1">
      <alignment horizontal="center" vertical="center"/>
    </xf>
    <xf numFmtId="0" fontId="11" fillId="0" borderId="1" xfId="5" applyFont="1" applyBorder="1"/>
    <xf numFmtId="0" fontId="11" fillId="0" borderId="1" xfId="5" applyFont="1" applyBorder="1" applyAlignment="1">
      <alignment horizontal="left" wrapText="1"/>
    </xf>
    <xf numFmtId="0" fontId="11" fillId="0" borderId="7" xfId="5" applyFont="1" applyBorder="1" applyAlignment="1">
      <alignment horizontal="center"/>
    </xf>
    <xf numFmtId="0" fontId="11" fillId="0" borderId="7" xfId="5" applyFont="1" applyBorder="1"/>
    <xf numFmtId="0" fontId="11" fillId="0" borderId="14" xfId="5" applyFont="1" applyBorder="1" applyAlignment="1">
      <alignment horizontal="center"/>
    </xf>
    <xf numFmtId="0" fontId="12" fillId="0" borderId="7" xfId="5" applyFont="1" applyBorder="1" applyAlignment="1">
      <alignment horizontal="center"/>
    </xf>
    <xf numFmtId="0" fontId="19" fillId="0" borderId="7" xfId="5" applyFont="1" applyBorder="1" applyAlignment="1">
      <alignment horizontal="center"/>
    </xf>
    <xf numFmtId="0" fontId="12" fillId="0" borderId="14" xfId="5" applyFont="1" applyBorder="1" applyAlignment="1">
      <alignment horizontal="center"/>
    </xf>
    <xf numFmtId="0" fontId="11" fillId="0" borderId="10" xfId="5" applyFont="1" applyBorder="1"/>
    <xf numFmtId="0" fontId="11" fillId="0" borderId="17" xfId="5" applyFont="1" applyBorder="1" applyAlignment="1">
      <alignment horizontal="center"/>
    </xf>
    <xf numFmtId="0" fontId="11" fillId="0" borderId="17" xfId="5" applyFont="1" applyBorder="1"/>
    <xf numFmtId="0" fontId="11" fillId="0" borderId="18" xfId="5" applyFont="1" applyBorder="1" applyAlignment="1">
      <alignment horizontal="center"/>
    </xf>
    <xf numFmtId="0" fontId="11" fillId="0" borderId="0" xfId="5" applyFont="1" applyAlignment="1">
      <alignment horizontal="center"/>
    </xf>
    <xf numFmtId="0" fontId="6" fillId="0" borderId="56" xfId="1" applyNumberFormat="1" applyFont="1" applyBorder="1" applyAlignment="1">
      <alignment horizontal="center" vertical="center"/>
    </xf>
    <xf numFmtId="0" fontId="6" fillId="0" borderId="54" xfId="1" applyNumberFormat="1" applyFont="1" applyBorder="1" applyAlignment="1">
      <alignment horizontal="center" vertical="center"/>
    </xf>
    <xf numFmtId="0" fontId="6" fillId="0" borderId="54" xfId="1" applyNumberFormat="1" applyFont="1" applyBorder="1" applyAlignment="1">
      <alignment horizontal="center" vertical="center" wrapText="1"/>
    </xf>
    <xf numFmtId="0" fontId="6" fillId="0" borderId="54" xfId="1" applyNumberFormat="1" applyFont="1" applyFill="1" applyBorder="1" applyAlignment="1">
      <alignment horizontal="center" vertical="center"/>
    </xf>
    <xf numFmtId="0" fontId="6" fillId="0" borderId="55" xfId="1" applyNumberFormat="1" applyFont="1" applyBorder="1" applyAlignment="1">
      <alignment horizontal="center" vertical="center"/>
    </xf>
    <xf numFmtId="0" fontId="6" fillId="0" borderId="55" xfId="1" applyNumberFormat="1" applyFont="1" applyBorder="1" applyAlignment="1">
      <alignment horizontal="center" vertical="center" wrapText="1"/>
    </xf>
    <xf numFmtId="0" fontId="6" fillId="0" borderId="57" xfId="1" applyNumberFormat="1" applyFont="1" applyBorder="1" applyAlignment="1">
      <alignment horizontal="center" vertical="center" wrapText="1"/>
    </xf>
    <xf numFmtId="0" fontId="6" fillId="0" borderId="58" xfId="1" applyNumberFormat="1" applyFont="1" applyBorder="1" applyAlignment="1">
      <alignment horizontal="center" vertical="center"/>
    </xf>
    <xf numFmtId="0" fontId="6" fillId="0" borderId="56" xfId="1" applyNumberFormat="1" applyFont="1" applyBorder="1" applyAlignment="1">
      <alignment horizontal="center" vertical="center" wrapText="1"/>
    </xf>
    <xf numFmtId="0" fontId="6" fillId="5" borderId="57" xfId="1" applyNumberFormat="1" applyFont="1" applyFill="1" applyBorder="1" applyAlignment="1">
      <alignment horizontal="center" vertical="center" wrapText="1"/>
    </xf>
    <xf numFmtId="0" fontId="6" fillId="5" borderId="58" xfId="1" applyNumberFormat="1" applyFont="1" applyFill="1" applyBorder="1" applyAlignment="1">
      <alignment horizontal="center" vertical="center" wrapText="1"/>
    </xf>
    <xf numFmtId="0" fontId="6" fillId="7" borderId="54" xfId="1" applyNumberFormat="1" applyFont="1" applyFill="1" applyBorder="1" applyAlignment="1">
      <alignment horizontal="center" vertical="center" wrapText="1"/>
    </xf>
    <xf numFmtId="0" fontId="6" fillId="7" borderId="58" xfId="1" applyNumberFormat="1" applyFont="1" applyFill="1" applyBorder="1" applyAlignment="1">
      <alignment horizontal="center" vertical="center" wrapText="1"/>
    </xf>
    <xf numFmtId="0" fontId="6" fillId="8" borderId="54" xfId="1" applyNumberFormat="1" applyFont="1" applyFill="1" applyBorder="1" applyAlignment="1">
      <alignment horizontal="center" vertical="center" wrapText="1"/>
    </xf>
    <xf numFmtId="0" fontId="6" fillId="8" borderId="58" xfId="1" applyNumberFormat="1" applyFont="1" applyFill="1" applyBorder="1" applyAlignment="1">
      <alignment horizontal="center" vertical="center" wrapText="1"/>
    </xf>
    <xf numFmtId="0" fontId="6" fillId="0" borderId="54" xfId="1" applyNumberFormat="1" applyFont="1" applyFill="1" applyBorder="1" applyAlignment="1">
      <alignment horizontal="center" vertical="center" wrapText="1"/>
    </xf>
    <xf numFmtId="0" fontId="6" fillId="6" borderId="54" xfId="1" applyNumberFormat="1" applyFont="1" applyFill="1" applyBorder="1" applyAlignment="1">
      <alignment horizontal="center" vertical="center" wrapText="1"/>
    </xf>
    <xf numFmtId="0" fontId="6" fillId="6" borderId="58" xfId="1" applyNumberFormat="1" applyFont="1" applyFill="1" applyBorder="1" applyAlignment="1">
      <alignment horizontal="center" vertical="center" wrapText="1"/>
    </xf>
    <xf numFmtId="0" fontId="6" fillId="5" borderId="54" xfId="1" applyNumberFormat="1" applyFont="1" applyFill="1" applyBorder="1" applyAlignment="1">
      <alignment horizontal="center" vertical="center" wrapText="1"/>
    </xf>
    <xf numFmtId="0" fontId="6" fillId="6" borderId="54" xfId="1" applyNumberFormat="1" applyFont="1" applyFill="1" applyBorder="1" applyAlignment="1">
      <alignment horizontal="center" vertical="center"/>
    </xf>
    <xf numFmtId="0" fontId="6" fillId="9" borderId="55" xfId="1" applyNumberFormat="1" applyFont="1" applyFill="1" applyBorder="1" applyAlignment="1">
      <alignment horizontal="center" vertical="center" wrapText="1"/>
    </xf>
    <xf numFmtId="0" fontId="6" fillId="0" borderId="58" xfId="1" applyNumberFormat="1" applyFont="1" applyBorder="1" applyAlignment="1">
      <alignment horizontal="center" vertical="center" wrapText="1"/>
    </xf>
    <xf numFmtId="0" fontId="6" fillId="0" borderId="44" xfId="1" applyNumberFormat="1" applyFont="1" applyBorder="1" applyAlignment="1">
      <alignment horizontal="center" vertical="center" wrapText="1"/>
    </xf>
    <xf numFmtId="0" fontId="6" fillId="0" borderId="52" xfId="1" applyNumberFormat="1" applyFont="1" applyBorder="1" applyAlignment="1">
      <alignment horizontal="center" vertical="center" wrapText="1"/>
    </xf>
    <xf numFmtId="0" fontId="8" fillId="0" borderId="19" xfId="0" applyFont="1" applyBorder="1" applyAlignment="1">
      <alignment vertical="center" wrapText="1"/>
    </xf>
    <xf numFmtId="0" fontId="8" fillId="0" borderId="20" xfId="0" applyFont="1" applyBorder="1" applyAlignment="1">
      <alignment vertical="center" wrapText="1"/>
    </xf>
    <xf numFmtId="0" fontId="8" fillId="0" borderId="20" xfId="0" applyFont="1" applyFill="1" applyBorder="1" applyAlignment="1">
      <alignment vertical="center" wrapText="1"/>
    </xf>
    <xf numFmtId="0" fontId="8" fillId="0" borderId="21" xfId="0" applyFont="1" applyBorder="1" applyAlignment="1">
      <alignment vertical="center" wrapText="1"/>
    </xf>
    <xf numFmtId="0" fontId="8" fillId="0" borderId="20" xfId="0" applyFont="1" applyBorder="1" applyAlignment="1">
      <alignment vertical="center" shrinkToFit="1"/>
    </xf>
    <xf numFmtId="0" fontId="6" fillId="18" borderId="9" xfId="1" applyNumberFormat="1" applyFont="1" applyFill="1" applyBorder="1" applyAlignment="1">
      <alignment horizontal="center" vertical="center" wrapText="1"/>
    </xf>
    <xf numFmtId="0" fontId="6" fillId="18" borderId="26" xfId="1" applyNumberFormat="1" applyFont="1" applyFill="1" applyBorder="1" applyAlignment="1">
      <alignment horizontal="center" vertical="center" wrapText="1"/>
    </xf>
    <xf numFmtId="0" fontId="12" fillId="0" borderId="17" xfId="0" applyFont="1" applyBorder="1" applyAlignment="1">
      <alignment horizontal="center"/>
    </xf>
    <xf numFmtId="0" fontId="19" fillId="0" borderId="17" xfId="0" applyFont="1" applyFill="1" applyBorder="1" applyAlignment="1">
      <alignment horizontal="center"/>
    </xf>
    <xf numFmtId="0" fontId="8" fillId="0" borderId="19" xfId="0" applyFont="1" applyBorder="1" applyAlignment="1">
      <alignment vertical="center" shrinkToFit="1"/>
    </xf>
    <xf numFmtId="0" fontId="8" fillId="0" borderId="27" xfId="0" applyFont="1" applyBorder="1" applyAlignment="1">
      <alignment vertical="center" shrinkToFit="1"/>
    </xf>
    <xf numFmtId="0" fontId="8" fillId="0" borderId="28" xfId="0" applyFont="1" applyBorder="1" applyAlignment="1">
      <alignment vertical="center" wrapText="1"/>
    </xf>
    <xf numFmtId="0" fontId="8" fillId="0" borderId="30" xfId="0" applyFont="1" applyBorder="1" applyAlignment="1">
      <alignment vertical="center" wrapText="1"/>
    </xf>
    <xf numFmtId="0" fontId="6" fillId="19" borderId="7" xfId="1" applyNumberFormat="1" applyFont="1" applyFill="1" applyBorder="1" applyAlignment="1">
      <alignment horizontal="center" vertical="center" wrapText="1"/>
    </xf>
    <xf numFmtId="0" fontId="25" fillId="0" borderId="1" xfId="1" applyNumberFormat="1" applyFont="1" applyBorder="1" applyAlignment="1">
      <alignment horizontal="center" vertical="center" wrapText="1"/>
    </xf>
    <xf numFmtId="0" fontId="8" fillId="0" borderId="27" xfId="0" applyFont="1" applyBorder="1" applyAlignment="1">
      <alignment vertical="center" wrapText="1"/>
    </xf>
    <xf numFmtId="0" fontId="8" fillId="0" borderId="28" xfId="0" applyFont="1" applyFill="1" applyBorder="1" applyAlignment="1">
      <alignment vertical="center" wrapText="1"/>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shrinkToFit="1"/>
    </xf>
    <xf numFmtId="0" fontId="6" fillId="0" borderId="7" xfId="1" applyNumberFormat="1" applyFont="1" applyBorder="1" applyAlignment="1">
      <alignment horizontal="center" vertical="center"/>
    </xf>
    <xf numFmtId="176" fontId="6" fillId="0" borderId="7" xfId="4" applyNumberFormat="1" applyFont="1" applyBorder="1" applyAlignment="1">
      <alignment horizontal="center" vertical="center"/>
    </xf>
    <xf numFmtId="0" fontId="6" fillId="6" borderId="1" xfId="1" applyNumberFormat="1" applyFont="1" applyFill="1" applyBorder="1" applyAlignment="1">
      <alignment horizontal="center" vertical="center"/>
    </xf>
    <xf numFmtId="0" fontId="6" fillId="5" borderId="1"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176" fontId="6" fillId="0" borderId="1" xfId="4" applyNumberFormat="1" applyFont="1" applyFill="1" applyBorder="1" applyAlignment="1">
      <alignment horizontal="center" vertical="center"/>
    </xf>
    <xf numFmtId="0" fontId="8" fillId="6" borderId="1" xfId="0" applyFont="1" applyFill="1" applyBorder="1" applyAlignment="1">
      <alignment horizontal="center" vertical="center"/>
    </xf>
    <xf numFmtId="176" fontId="6" fillId="6" borderId="1" xfId="4" applyNumberFormat="1" applyFont="1" applyFill="1" applyBorder="1" applyAlignment="1">
      <alignment horizontal="center" vertical="center"/>
    </xf>
    <xf numFmtId="0" fontId="6" fillId="8" borderId="1" xfId="1" applyNumberFormat="1" applyFont="1" applyFill="1" applyBorder="1" applyAlignment="1">
      <alignment horizontal="center" vertical="center"/>
    </xf>
    <xf numFmtId="0" fontId="6" fillId="7" borderId="1" xfId="1" applyNumberFormat="1" applyFont="1" applyFill="1" applyBorder="1" applyAlignment="1">
      <alignment horizontal="center" vertical="center"/>
    </xf>
    <xf numFmtId="0" fontId="8" fillId="0" borderId="14" xfId="0" applyFont="1" applyBorder="1" applyAlignment="1">
      <alignment vertical="center" shrinkToFit="1"/>
    </xf>
    <xf numFmtId="0" fontId="8" fillId="9" borderId="21" xfId="0" applyFont="1" applyFill="1" applyBorder="1" applyAlignment="1">
      <alignment vertical="center" wrapText="1"/>
    </xf>
    <xf numFmtId="0" fontId="8" fillId="9" borderId="30" xfId="0" applyFont="1" applyFill="1" applyBorder="1" applyAlignment="1">
      <alignment vertical="center" wrapText="1"/>
    </xf>
    <xf numFmtId="0" fontId="6" fillId="0" borderId="31" xfId="1" applyNumberFormat="1" applyFont="1" applyBorder="1" applyAlignment="1">
      <alignment horizontal="center" vertical="center" wrapText="1"/>
    </xf>
    <xf numFmtId="0" fontId="8" fillId="0" borderId="7"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vertical="center" shrinkToFit="1"/>
    </xf>
    <xf numFmtId="0" fontId="8" fillId="0" borderId="10" xfId="0" applyFont="1" applyBorder="1" applyAlignment="1">
      <alignment horizontal="center" vertical="center"/>
    </xf>
    <xf numFmtId="0" fontId="8" fillId="0" borderId="11" xfId="0" applyFont="1" applyBorder="1" applyAlignment="1">
      <alignment vertical="center" shrinkToFit="1"/>
    </xf>
    <xf numFmtId="0" fontId="8" fillId="6" borderId="13" xfId="0" applyFont="1" applyFill="1" applyBorder="1" applyAlignment="1">
      <alignment vertical="center" shrinkToFit="1"/>
    </xf>
    <xf numFmtId="0" fontId="8" fillId="0" borderId="8" xfId="0" applyFont="1" applyBorder="1" applyAlignment="1">
      <alignment horizontal="center" vertical="center"/>
    </xf>
    <xf numFmtId="0" fontId="8" fillId="0" borderId="15" xfId="0" applyFont="1" applyBorder="1" applyAlignment="1">
      <alignment vertical="center" shrinkToFit="1"/>
    </xf>
    <xf numFmtId="0" fontId="8" fillId="0" borderId="34" xfId="0" applyFont="1" applyBorder="1" applyAlignment="1">
      <alignment vertical="center" shrinkToFit="1"/>
    </xf>
    <xf numFmtId="0" fontId="8" fillId="0" borderId="3" xfId="0" applyFont="1" applyFill="1" applyBorder="1" applyAlignment="1">
      <alignment vertical="center" shrinkToFit="1"/>
    </xf>
    <xf numFmtId="0" fontId="8" fillId="0" borderId="47" xfId="0" applyFont="1" applyBorder="1" applyAlignment="1">
      <alignment vertical="center" shrinkToFit="1"/>
    </xf>
    <xf numFmtId="0" fontId="8" fillId="0" borderId="33" xfId="0" applyFont="1" applyBorder="1" applyAlignment="1">
      <alignment vertical="center" shrinkToFit="1"/>
    </xf>
    <xf numFmtId="0" fontId="8" fillId="9" borderId="48" xfId="0" applyFont="1" applyFill="1" applyBorder="1" applyAlignment="1">
      <alignment vertical="center" shrinkToFit="1"/>
    </xf>
    <xf numFmtId="0" fontId="8" fillId="9" borderId="18" xfId="0" applyFont="1" applyFill="1" applyBorder="1" applyAlignment="1">
      <alignment vertical="center" shrinkToFit="1"/>
    </xf>
    <xf numFmtId="0" fontId="8" fillId="0" borderId="35" xfId="0" applyFont="1" applyBorder="1" applyAlignment="1">
      <alignment horizontal="center" vertical="center"/>
    </xf>
    <xf numFmtId="0" fontId="8" fillId="0" borderId="45" xfId="0" applyFont="1" applyBorder="1" applyAlignment="1">
      <alignment vertical="center" shrinkToFit="1"/>
    </xf>
    <xf numFmtId="0" fontId="8" fillId="0" borderId="6" xfId="0" applyFont="1" applyBorder="1" applyAlignment="1">
      <alignment horizontal="center" vertical="center"/>
    </xf>
    <xf numFmtId="0" fontId="8" fillId="0" borderId="4" xfId="0" applyFont="1" applyBorder="1" applyAlignment="1">
      <alignment vertical="center" shrinkToFit="1"/>
    </xf>
    <xf numFmtId="0" fontId="8" fillId="9" borderId="17" xfId="0" applyFont="1" applyFill="1" applyBorder="1" applyAlignment="1">
      <alignment vertical="center" shrinkToFit="1"/>
    </xf>
    <xf numFmtId="0" fontId="0" fillId="0" borderId="1" xfId="0"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vertical="center"/>
    </xf>
    <xf numFmtId="0" fontId="0" fillId="0" borderId="1" xfId="0" applyBorder="1" applyAlignment="1">
      <alignment vertical="center"/>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xf>
    <xf numFmtId="0" fontId="6" fillId="0" borderId="58" xfId="1" applyNumberFormat="1" applyFont="1" applyFill="1" applyBorder="1" applyAlignment="1">
      <alignment horizontal="center" vertical="center" wrapText="1"/>
    </xf>
    <xf numFmtId="0" fontId="4" fillId="0" borderId="19" xfId="0" applyFont="1" applyBorder="1" applyAlignment="1">
      <alignment vertical="center"/>
    </xf>
    <xf numFmtId="0" fontId="4" fillId="0" borderId="10" xfId="0" applyFont="1" applyBorder="1" applyAlignment="1">
      <alignment vertical="center"/>
    </xf>
    <xf numFmtId="0" fontId="4" fillId="0" borderId="10" xfId="0" applyFont="1" applyBorder="1" applyAlignment="1">
      <alignment horizontal="center" vertical="center"/>
    </xf>
    <xf numFmtId="0" fontId="4" fillId="0" borderId="10" xfId="0" applyFont="1" applyBorder="1" applyAlignment="1">
      <alignment horizontal="center" vertical="center" wrapText="1"/>
    </xf>
    <xf numFmtId="0" fontId="4" fillId="0" borderId="11" xfId="0" applyFont="1" applyBorder="1" applyAlignment="1">
      <alignment vertical="center" wrapText="1"/>
    </xf>
    <xf numFmtId="0" fontId="4" fillId="0" borderId="20" xfId="0" applyFont="1" applyBorder="1" applyAlignment="1">
      <alignment vertical="center"/>
    </xf>
    <xf numFmtId="0" fontId="4" fillId="0" borderId="13" xfId="0" applyFont="1" applyBorder="1" applyAlignment="1">
      <alignment vertical="center" wrapText="1"/>
    </xf>
    <xf numFmtId="0" fontId="4" fillId="0" borderId="21" xfId="0" applyFont="1" applyBorder="1" applyAlignment="1">
      <alignment vertical="center"/>
    </xf>
    <xf numFmtId="0" fontId="4" fillId="0" borderId="17" xfId="0" applyFont="1" applyBorder="1" applyAlignment="1">
      <alignment vertical="center"/>
    </xf>
    <xf numFmtId="0" fontId="0" fillId="0" borderId="17" xfId="0" applyBorder="1" applyAlignment="1">
      <alignment vertical="center"/>
    </xf>
    <xf numFmtId="0" fontId="4" fillId="0" borderId="17" xfId="0" applyFont="1" applyBorder="1" applyAlignment="1">
      <alignment horizontal="center" vertical="center"/>
    </xf>
    <xf numFmtId="0" fontId="4" fillId="0" borderId="17" xfId="0" applyFont="1" applyBorder="1" applyAlignment="1">
      <alignment horizontal="center" vertical="center" wrapText="1"/>
    </xf>
    <xf numFmtId="0" fontId="4" fillId="0" borderId="18" xfId="0" applyFont="1" applyBorder="1" applyAlignment="1">
      <alignment vertical="center" wrapText="1"/>
    </xf>
    <xf numFmtId="0" fontId="0" fillId="0" borderId="10" xfId="0" applyBorder="1" applyAlignment="1">
      <alignment vertical="center"/>
    </xf>
    <xf numFmtId="0" fontId="0" fillId="0" borderId="10" xfId="0" applyBorder="1" applyAlignment="1">
      <alignment horizontal="center" vertical="center" wrapText="1"/>
    </xf>
    <xf numFmtId="0" fontId="0" fillId="0" borderId="13" xfId="0" applyBorder="1" applyAlignment="1">
      <alignment vertical="center" wrapText="1"/>
    </xf>
    <xf numFmtId="0" fontId="0" fillId="0" borderId="17" xfId="0" applyBorder="1" applyAlignment="1">
      <alignment horizontal="center" vertical="center" wrapText="1"/>
    </xf>
    <xf numFmtId="0" fontId="0" fillId="0" borderId="11" xfId="0" applyBorder="1" applyAlignment="1">
      <alignment vertical="center" wrapText="1"/>
    </xf>
    <xf numFmtId="0" fontId="0" fillId="0" borderId="10" xfId="0" applyBorder="1" applyAlignment="1">
      <alignment vertical="center" wrapText="1"/>
    </xf>
    <xf numFmtId="0" fontId="4" fillId="0" borderId="17" xfId="0" applyFont="1" applyBorder="1" applyAlignment="1">
      <alignment vertical="center" wrapText="1"/>
    </xf>
    <xf numFmtId="0" fontId="4" fillId="0" borderId="10" xfId="0" applyFont="1" applyBorder="1" applyAlignment="1">
      <alignment vertical="center" wrapText="1"/>
    </xf>
    <xf numFmtId="0" fontId="0" fillId="0" borderId="17" xfId="0" applyBorder="1" applyAlignment="1">
      <alignment vertical="center" wrapText="1"/>
    </xf>
    <xf numFmtId="0" fontId="4" fillId="20" borderId="9" xfId="0" applyFont="1" applyFill="1" applyBorder="1" applyAlignment="1">
      <alignment vertical="center"/>
    </xf>
    <xf numFmtId="0" fontId="0" fillId="20" borderId="35" xfId="0" applyFill="1" applyBorder="1" applyAlignment="1">
      <alignment vertical="center"/>
    </xf>
    <xf numFmtId="0" fontId="4" fillId="20" borderId="35" xfId="0" applyFont="1" applyFill="1" applyBorder="1" applyAlignment="1">
      <alignment horizontal="center" vertical="center"/>
    </xf>
    <xf numFmtId="0" fontId="4" fillId="20" borderId="35" xfId="0" applyFont="1" applyFill="1" applyBorder="1" applyAlignment="1">
      <alignment vertical="center"/>
    </xf>
    <xf numFmtId="0" fontId="4" fillId="20" borderId="35" xfId="0" applyFont="1" applyFill="1" applyBorder="1" applyAlignment="1">
      <alignment horizontal="center" vertical="center" wrapText="1"/>
    </xf>
    <xf numFmtId="0" fontId="4" fillId="10" borderId="1" xfId="0" applyFont="1" applyFill="1" applyBorder="1" applyAlignment="1">
      <alignment horizontal="center" vertical="center" wrapText="1"/>
    </xf>
    <xf numFmtId="0" fontId="4" fillId="20" borderId="36" xfId="0" applyFont="1" applyFill="1" applyBorder="1" applyAlignment="1">
      <alignment horizontal="center" vertical="center"/>
    </xf>
    <xf numFmtId="0" fontId="4" fillId="10" borderId="1" xfId="0" applyFont="1" applyFill="1" applyBorder="1" applyAlignment="1">
      <alignment vertical="center"/>
    </xf>
    <xf numFmtId="0" fontId="4" fillId="9" borderId="10" xfId="0" applyFont="1" applyFill="1" applyBorder="1" applyAlignment="1">
      <alignment horizontal="center" vertical="center"/>
    </xf>
    <xf numFmtId="0" fontId="4" fillId="0" borderId="1" xfId="0" applyFont="1" applyBorder="1" applyAlignment="1">
      <alignment horizontal="center" vertical="center" shrinkToFit="1"/>
    </xf>
    <xf numFmtId="0" fontId="8" fillId="0" borderId="29" xfId="0" applyFont="1" applyBorder="1" applyAlignment="1">
      <alignment vertical="center" wrapText="1"/>
    </xf>
    <xf numFmtId="0" fontId="8" fillId="0" borderId="44" xfId="0" applyFont="1" applyBorder="1" applyAlignment="1">
      <alignment vertical="center" wrapText="1"/>
    </xf>
    <xf numFmtId="0" fontId="26" fillId="0" borderId="13" xfId="0" applyFont="1" applyBorder="1" applyAlignment="1">
      <alignment vertical="center" wrapText="1"/>
    </xf>
    <xf numFmtId="0" fontId="6" fillId="0" borderId="8" xfId="1" applyNumberFormat="1" applyFont="1" applyFill="1" applyBorder="1" applyAlignment="1">
      <alignment horizontal="center" vertical="center"/>
    </xf>
    <xf numFmtId="0" fontId="6" fillId="0" borderId="8" xfId="1" applyNumberFormat="1" applyFont="1" applyBorder="1" applyAlignment="1">
      <alignment horizontal="center" vertical="center"/>
    </xf>
    <xf numFmtId="176" fontId="6" fillId="0" borderId="8" xfId="4" applyNumberFormat="1" applyFont="1" applyBorder="1" applyAlignment="1">
      <alignment horizontal="center" vertical="center"/>
    </xf>
    <xf numFmtId="0" fontId="6" fillId="0" borderId="8" xfId="1" applyNumberFormat="1" applyFont="1" applyFill="1" applyBorder="1" applyAlignment="1">
      <alignment horizontal="center" vertical="center" wrapText="1"/>
    </xf>
    <xf numFmtId="0" fontId="6" fillId="0" borderId="15"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xf>
    <xf numFmtId="0" fontId="6" fillId="4" borderId="17" xfId="1" applyNumberFormat="1" applyFont="1" applyFill="1" applyBorder="1" applyAlignment="1">
      <alignment horizontal="center" vertical="center" wrapText="1"/>
    </xf>
    <xf numFmtId="0" fontId="6" fillId="0" borderId="0" xfId="1" applyNumberFormat="1" applyFont="1" applyAlignment="1">
      <alignment horizontal="left" vertical="center"/>
    </xf>
    <xf numFmtId="0" fontId="8" fillId="0" borderId="7" xfId="0" applyFont="1" applyFill="1" applyBorder="1" applyAlignment="1">
      <alignment horizontal="center" vertical="center"/>
    </xf>
    <xf numFmtId="176" fontId="6" fillId="0" borderId="7" xfId="4" applyNumberFormat="1" applyFont="1" applyFill="1" applyBorder="1" applyAlignment="1">
      <alignment horizontal="center" vertical="center"/>
    </xf>
    <xf numFmtId="0" fontId="6" fillId="0" borderId="7"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8" fillId="0" borderId="14" xfId="0" applyFont="1" applyFill="1" applyBorder="1" applyAlignment="1">
      <alignment vertical="center" shrinkToFit="1"/>
    </xf>
    <xf numFmtId="0" fontId="6" fillId="0" borderId="31"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xf>
    <xf numFmtId="0" fontId="8" fillId="0" borderId="17" xfId="0" applyFont="1" applyFill="1" applyBorder="1" applyAlignment="1">
      <alignment horizontal="center" vertical="center"/>
    </xf>
    <xf numFmtId="0" fontId="8" fillId="0" borderId="7" xfId="0" applyFont="1" applyFill="1" applyBorder="1" applyAlignment="1">
      <alignment horizontal="center" vertical="center"/>
    </xf>
    <xf numFmtId="176" fontId="6" fillId="0" borderId="7" xfId="4" applyNumberFormat="1" applyFont="1" applyFill="1" applyBorder="1" applyAlignment="1">
      <alignment horizontal="center" vertical="center"/>
    </xf>
    <xf numFmtId="0" fontId="6" fillId="0" borderId="7" xfId="1" applyNumberFormat="1" applyFont="1" applyFill="1" applyBorder="1" applyAlignment="1">
      <alignment horizontal="center" vertical="center"/>
    </xf>
    <xf numFmtId="0" fontId="6" fillId="0" borderId="7" xfId="1" applyNumberFormat="1" applyFont="1" applyFill="1" applyBorder="1" applyAlignment="1">
      <alignment horizontal="center" vertical="center" wrapText="1"/>
    </xf>
    <xf numFmtId="0" fontId="6" fillId="0" borderId="14" xfId="1" applyNumberFormat="1" applyFont="1" applyFill="1" applyBorder="1" applyAlignment="1">
      <alignment horizontal="center" vertical="center" wrapText="1"/>
    </xf>
    <xf numFmtId="0" fontId="8" fillId="0" borderId="25" xfId="0" applyFont="1" applyFill="1" applyBorder="1" applyAlignment="1">
      <alignment vertical="center" wrapText="1"/>
    </xf>
    <xf numFmtId="0" fontId="8" fillId="0" borderId="31" xfId="0" applyFont="1" applyFill="1" applyBorder="1" applyAlignment="1">
      <alignment vertical="center" wrapText="1"/>
    </xf>
    <xf numFmtId="0" fontId="8" fillId="0" borderId="18" xfId="0" applyFont="1" applyFill="1" applyBorder="1" applyAlignment="1">
      <alignment vertical="center" shrinkToFit="1"/>
    </xf>
    <xf numFmtId="0" fontId="6" fillId="0" borderId="30" xfId="1" applyNumberFormat="1" applyFont="1" applyFill="1" applyBorder="1" applyAlignment="1">
      <alignment horizontal="center" vertical="center" wrapText="1"/>
    </xf>
    <xf numFmtId="0" fontId="8" fillId="0" borderId="21" xfId="0" applyFont="1" applyFill="1" applyBorder="1" applyAlignment="1">
      <alignment vertical="center" wrapText="1"/>
    </xf>
    <xf numFmtId="0" fontId="8" fillId="0" borderId="30" xfId="0" applyFont="1" applyFill="1" applyBorder="1" applyAlignment="1">
      <alignment vertical="center" wrapText="1"/>
    </xf>
    <xf numFmtId="0" fontId="32" fillId="0" borderId="27" xfId="0" applyFont="1" applyBorder="1" applyAlignment="1">
      <alignment vertical="center" wrapText="1"/>
    </xf>
    <xf numFmtId="0" fontId="32" fillId="0" borderId="28" xfId="0" applyFont="1" applyBorder="1" applyAlignment="1">
      <alignment vertical="center" wrapText="1"/>
    </xf>
    <xf numFmtId="0" fontId="32" fillId="0" borderId="30" xfId="0" applyFont="1" applyBorder="1" applyAlignment="1">
      <alignment vertical="center" wrapText="1"/>
    </xf>
    <xf numFmtId="0" fontId="6" fillId="17" borderId="7" xfId="1" quotePrefix="1" applyNumberFormat="1" applyFont="1" applyFill="1" applyBorder="1" applyAlignment="1">
      <alignment horizontal="center" vertical="center"/>
    </xf>
    <xf numFmtId="58" fontId="6" fillId="17" borderId="7" xfId="1" quotePrefix="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6" fillId="0" borderId="8" xfId="1" applyNumberFormat="1" applyFont="1" applyBorder="1" applyAlignment="1">
      <alignment horizontal="center" vertical="center"/>
    </xf>
    <xf numFmtId="0" fontId="8" fillId="0" borderId="46" xfId="0" applyFont="1" applyBorder="1" applyAlignment="1">
      <alignment vertical="center" wrapText="1"/>
    </xf>
    <xf numFmtId="0" fontId="8" fillId="0" borderId="0" xfId="0" applyFont="1" applyBorder="1" applyAlignment="1">
      <alignment vertical="center" wrapText="1"/>
    </xf>
    <xf numFmtId="0" fontId="8" fillId="0" borderId="1" xfId="0" applyFont="1" applyFill="1" applyBorder="1" applyAlignment="1">
      <alignment horizontal="center" vertical="center"/>
    </xf>
    <xf numFmtId="176" fontId="6" fillId="0" borderId="1" xfId="4"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8" fillId="0" borderId="13" xfId="0" applyFont="1" applyFill="1" applyBorder="1" applyAlignment="1">
      <alignment vertical="center" shrinkToFit="1"/>
    </xf>
    <xf numFmtId="0" fontId="6" fillId="0" borderId="8" xfId="1" applyNumberFormat="1" applyFont="1" applyBorder="1" applyAlignment="1">
      <alignment horizontal="center" vertical="center"/>
    </xf>
    <xf numFmtId="176" fontId="6" fillId="0" borderId="8" xfId="4" applyNumberFormat="1" applyFont="1" applyBorder="1" applyAlignment="1">
      <alignment horizontal="center" vertical="center"/>
    </xf>
    <xf numFmtId="0" fontId="6" fillId="0" borderId="8"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vertical="center" shrinkToFit="1"/>
    </xf>
    <xf numFmtId="0" fontId="11" fillId="0" borderId="7" xfId="5" applyFont="1" applyBorder="1" applyAlignment="1">
      <alignment horizontal="center" vertical="center" wrapText="1"/>
    </xf>
    <xf numFmtId="0" fontId="11" fillId="0" borderId="10" xfId="5" applyFont="1" applyBorder="1" applyAlignment="1">
      <alignment horizontal="center" vertical="center"/>
    </xf>
    <xf numFmtId="0" fontId="12" fillId="0" borderId="8" xfId="0" applyFont="1" applyBorder="1" applyAlignment="1">
      <alignment horizontal="center" vertical="center"/>
    </xf>
    <xf numFmtId="0" fontId="12" fillId="0" borderId="8" xfId="0" applyFont="1" applyBorder="1" applyAlignment="1">
      <alignment horizontal="center" vertical="center" shrinkToFit="1"/>
    </xf>
    <xf numFmtId="0" fontId="12" fillId="5" borderId="22" xfId="0" applyFont="1" applyFill="1" applyBorder="1" applyAlignment="1">
      <alignment horizontal="center" vertical="center"/>
    </xf>
    <xf numFmtId="0" fontId="12" fillId="5" borderId="23" xfId="0" applyFont="1" applyFill="1" applyBorder="1" applyAlignment="1">
      <alignment horizontal="center" vertical="center"/>
    </xf>
    <xf numFmtId="0" fontId="12" fillId="5" borderId="24" xfId="0" applyFont="1" applyFill="1" applyBorder="1" applyAlignment="1">
      <alignment horizontal="center" vertical="center"/>
    </xf>
    <xf numFmtId="0" fontId="12" fillId="0" borderId="39" xfId="0" applyFont="1" applyBorder="1" applyAlignment="1">
      <alignment horizontal="center" vertical="center"/>
    </xf>
    <xf numFmtId="0" fontId="12" fillId="0" borderId="15" xfId="0" applyFont="1" applyBorder="1" applyAlignment="1">
      <alignment horizontal="center" vertical="center"/>
    </xf>
    <xf numFmtId="0" fontId="12" fillId="0" borderId="20" xfId="0" applyFont="1" applyBorder="1" applyAlignment="1">
      <alignment horizontal="center" vertical="center"/>
    </xf>
    <xf numFmtId="0" fontId="12" fillId="0" borderId="13" xfId="0" applyFont="1" applyBorder="1" applyAlignment="1">
      <alignment horizontal="center" vertical="center"/>
    </xf>
    <xf numFmtId="0" fontId="12" fillId="0" borderId="13" xfId="0" applyFont="1" applyBorder="1" applyAlignment="1">
      <alignment horizontal="center" vertical="center" wrapText="1"/>
    </xf>
    <xf numFmtId="0" fontId="12" fillId="0" borderId="21" xfId="0" applyFont="1" applyBorder="1" applyAlignment="1">
      <alignment horizontal="center" vertical="center"/>
    </xf>
    <xf numFmtId="0" fontId="12" fillId="0" borderId="17" xfId="0" applyFont="1" applyBorder="1" applyAlignment="1">
      <alignment horizontal="center" vertical="center"/>
    </xf>
    <xf numFmtId="0" fontId="12" fillId="0" borderId="17" xfId="0" applyFont="1" applyBorder="1" applyAlignment="1">
      <alignment horizontal="center" vertical="center" shrinkToFit="1"/>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10" xfId="0" applyFont="1" applyBorder="1" applyAlignment="1">
      <alignment horizontal="center" vertical="center"/>
    </xf>
    <xf numFmtId="0" fontId="12" fillId="0" borderId="10" xfId="0" applyFont="1" applyBorder="1" applyAlignment="1">
      <alignment horizontal="center" vertical="center" shrinkToFit="1"/>
    </xf>
    <xf numFmtId="0" fontId="12" fillId="0" borderId="11" xfId="0" applyFont="1" applyBorder="1" applyAlignment="1">
      <alignment horizontal="center" vertical="center"/>
    </xf>
    <xf numFmtId="0" fontId="12" fillId="0" borderId="21" xfId="5" applyFont="1" applyFill="1" applyBorder="1" applyAlignment="1">
      <alignment horizontal="center" vertical="center"/>
    </xf>
    <xf numFmtId="0" fontId="12" fillId="0" borderId="17" xfId="5" applyFont="1" applyFill="1" applyBorder="1" applyAlignment="1">
      <alignment horizontal="center" vertical="center"/>
    </xf>
    <xf numFmtId="0" fontId="11" fillId="0" borderId="17" xfId="5" applyFont="1" applyFill="1" applyBorder="1" applyAlignment="1">
      <alignment horizontal="center" vertical="center"/>
    </xf>
    <xf numFmtId="0" fontId="11" fillId="0" borderId="17" xfId="5" applyFont="1" applyFill="1" applyBorder="1" applyAlignment="1">
      <alignment horizontal="left" vertical="center"/>
    </xf>
    <xf numFmtId="0" fontId="12" fillId="0" borderId="17" xfId="5" applyFont="1" applyFill="1" applyBorder="1" applyAlignment="1">
      <alignment horizontal="center" vertical="center" wrapText="1"/>
    </xf>
    <xf numFmtId="0" fontId="12" fillId="0" borderId="18" xfId="5" applyFont="1" applyFill="1" applyBorder="1" applyAlignment="1">
      <alignment horizontal="center" vertical="center"/>
    </xf>
    <xf numFmtId="0" fontId="11" fillId="0" borderId="7" xfId="5" applyFont="1" applyBorder="1" applyAlignment="1">
      <alignment horizontal="center" vertical="center"/>
    </xf>
    <xf numFmtId="0" fontId="11" fillId="0" borderId="7" xfId="5" applyFont="1" applyBorder="1" applyAlignment="1">
      <alignment horizontal="left" vertical="center"/>
    </xf>
    <xf numFmtId="0" fontId="19" fillId="10" borderId="14" xfId="5" applyFont="1" applyFill="1" applyBorder="1" applyAlignment="1">
      <alignment horizontal="center" vertical="center" wrapText="1"/>
    </xf>
    <xf numFmtId="0" fontId="12" fillId="0" borderId="1" xfId="5" applyFont="1" applyFill="1" applyBorder="1" applyAlignment="1">
      <alignment horizontal="center" vertical="center"/>
    </xf>
    <xf numFmtId="0" fontId="12" fillId="0" borderId="1" xfId="5" applyFont="1" applyFill="1" applyBorder="1" applyAlignment="1">
      <alignment horizontal="center" vertical="center" shrinkToFit="1"/>
    </xf>
    <xf numFmtId="0" fontId="11" fillId="0" borderId="1" xfId="5" applyFont="1" applyFill="1" applyBorder="1" applyAlignment="1">
      <alignment horizontal="center" vertical="center"/>
    </xf>
    <xf numFmtId="0" fontId="11" fillId="0" borderId="1" xfId="5" applyFont="1" applyFill="1" applyBorder="1" applyAlignment="1">
      <alignment horizontal="left" vertical="center"/>
    </xf>
    <xf numFmtId="0" fontId="12" fillId="0" borderId="1" xfId="5" applyFont="1" applyFill="1" applyBorder="1" applyAlignment="1">
      <alignment horizontal="center" vertical="center" wrapText="1"/>
    </xf>
    <xf numFmtId="0" fontId="12" fillId="0" borderId="19" xfId="5" applyFont="1" applyBorder="1" applyAlignment="1">
      <alignment horizontal="center" vertical="center"/>
    </xf>
    <xf numFmtId="0" fontId="12" fillId="0" borderId="10" xfId="5" applyFont="1" applyBorder="1" applyAlignment="1">
      <alignment horizontal="center" vertical="center"/>
    </xf>
    <xf numFmtId="0" fontId="12" fillId="0" borderId="10" xfId="5" applyFont="1" applyBorder="1" applyAlignment="1">
      <alignment horizontal="center" vertical="center" shrinkToFit="1"/>
    </xf>
    <xf numFmtId="0" fontId="11" fillId="0" borderId="10" xfId="5" applyFont="1" applyBorder="1" applyAlignment="1">
      <alignment horizontal="left" vertical="center"/>
    </xf>
    <xf numFmtId="0" fontId="11" fillId="0" borderId="10" xfId="5" applyFont="1" applyBorder="1" applyAlignment="1">
      <alignment horizontal="center" vertical="center" wrapText="1"/>
    </xf>
    <xf numFmtId="0" fontId="24" fillId="0" borderId="11" xfId="5" applyFont="1" applyBorder="1" applyAlignment="1">
      <alignment horizontal="center" vertical="center" wrapText="1"/>
    </xf>
    <xf numFmtId="0" fontId="12" fillId="0" borderId="20" xfId="5" applyFont="1" applyFill="1" applyBorder="1" applyAlignment="1">
      <alignment horizontal="center" vertical="center"/>
    </xf>
    <xf numFmtId="0" fontId="12" fillId="0" borderId="13" xfId="5" applyFont="1" applyFill="1" applyBorder="1" applyAlignment="1">
      <alignment horizontal="center" vertical="center"/>
    </xf>
    <xf numFmtId="0" fontId="0" fillId="7" borderId="62" xfId="0" applyFill="1" applyBorder="1" applyAlignment="1">
      <alignment vertical="center"/>
    </xf>
    <xf numFmtId="0" fontId="0" fillId="7" borderId="63" xfId="0" applyFill="1" applyBorder="1" applyAlignment="1">
      <alignment vertical="center"/>
    </xf>
    <xf numFmtId="0" fontId="4" fillId="7" borderId="60" xfId="0" applyFont="1" applyFill="1" applyBorder="1" applyAlignment="1">
      <alignment horizontal="left" vertical="center"/>
    </xf>
    <xf numFmtId="0" fontId="2" fillId="15" borderId="60" xfId="0" applyFont="1" applyFill="1" applyBorder="1" applyAlignment="1">
      <alignment horizontal="left" vertical="center"/>
    </xf>
    <xf numFmtId="0" fontId="4" fillId="7" borderId="58" xfId="0" applyFont="1" applyFill="1" applyBorder="1" applyAlignment="1">
      <alignment horizontal="left" vertical="center"/>
    </xf>
    <xf numFmtId="0" fontId="4" fillId="7" borderId="55" xfId="0" applyFont="1" applyFill="1" applyBorder="1" applyAlignment="1">
      <alignment horizontal="left" vertical="center"/>
    </xf>
    <xf numFmtId="0" fontId="4" fillId="7" borderId="51" xfId="0" applyFont="1" applyFill="1" applyBorder="1" applyAlignment="1">
      <alignment vertical="center"/>
    </xf>
    <xf numFmtId="0" fontId="4" fillId="7" borderId="44" xfId="0" applyFont="1" applyFill="1" applyBorder="1" applyAlignment="1">
      <alignment vertical="center"/>
    </xf>
    <xf numFmtId="0" fontId="4" fillId="7" borderId="58" xfId="0" applyFont="1" applyFill="1" applyBorder="1" applyAlignment="1">
      <alignment vertical="center"/>
    </xf>
    <xf numFmtId="0" fontId="2" fillId="15" borderId="60" xfId="0" applyFont="1" applyFill="1" applyBorder="1" applyAlignment="1">
      <alignment horizontal="center" vertical="center"/>
    </xf>
    <xf numFmtId="0" fontId="4" fillId="7" borderId="57" xfId="0" applyFont="1" applyFill="1" applyBorder="1" applyAlignment="1">
      <alignment vertical="center"/>
    </xf>
    <xf numFmtId="0" fontId="4" fillId="7" borderId="52" xfId="0" applyFont="1" applyFill="1" applyBorder="1" applyAlignment="1">
      <alignment vertical="center"/>
    </xf>
    <xf numFmtId="0" fontId="4" fillId="7" borderId="51" xfId="0" applyFont="1" applyFill="1" applyBorder="1" applyAlignment="1">
      <alignment vertical="center" shrinkToFit="1"/>
    </xf>
    <xf numFmtId="0" fontId="4" fillId="7" borderId="44" xfId="0" applyFont="1" applyFill="1" applyBorder="1" applyAlignment="1">
      <alignment vertical="center" shrinkToFit="1"/>
    </xf>
    <xf numFmtId="0" fontId="4" fillId="7" borderId="58" xfId="0" applyFont="1" applyFill="1" applyBorder="1" applyAlignment="1">
      <alignment vertical="center" shrinkToFit="1"/>
    </xf>
    <xf numFmtId="0" fontId="4" fillId="7" borderId="57" xfId="0" applyFont="1" applyFill="1" applyBorder="1" applyAlignment="1">
      <alignment vertical="center" shrinkToFit="1"/>
    </xf>
    <xf numFmtId="0" fontId="4" fillId="7" borderId="54" xfId="0" applyFont="1" applyFill="1" applyBorder="1" applyAlignment="1">
      <alignment vertical="center"/>
    </xf>
    <xf numFmtId="0" fontId="4" fillId="7" borderId="55" xfId="0" applyFont="1" applyFill="1" applyBorder="1" applyAlignment="1">
      <alignment vertical="center"/>
    </xf>
    <xf numFmtId="0" fontId="2" fillId="15" borderId="26" xfId="0" applyFont="1" applyFill="1" applyBorder="1" applyAlignment="1">
      <alignment horizontal="center" vertical="center"/>
    </xf>
    <xf numFmtId="0" fontId="4" fillId="7" borderId="61" xfId="0" applyFont="1" applyFill="1" applyBorder="1" applyAlignment="1">
      <alignment vertical="center"/>
    </xf>
    <xf numFmtId="0" fontId="4" fillId="7" borderId="29" xfId="0" applyFont="1" applyFill="1" applyBorder="1" applyAlignment="1">
      <alignment vertical="center"/>
    </xf>
    <xf numFmtId="0" fontId="4" fillId="7" borderId="32" xfId="0" applyFont="1" applyFill="1" applyBorder="1" applyAlignment="1">
      <alignment vertical="center"/>
    </xf>
    <xf numFmtId="0" fontId="4" fillId="7" borderId="31" xfId="0" applyFont="1" applyFill="1" applyBorder="1" applyAlignment="1">
      <alignment vertical="center"/>
    </xf>
    <xf numFmtId="0" fontId="4" fillId="7" borderId="49" xfId="0" applyFont="1" applyFill="1" applyBorder="1" applyAlignment="1">
      <alignment vertical="center"/>
    </xf>
    <xf numFmtId="0" fontId="4" fillId="7" borderId="61" xfId="0" applyFont="1" applyFill="1" applyBorder="1" applyAlignment="1">
      <alignment vertical="center" shrinkToFit="1"/>
    </xf>
    <xf numFmtId="0" fontId="4" fillId="7" borderId="29" xfId="0" applyFont="1" applyFill="1" applyBorder="1" applyAlignment="1">
      <alignment vertical="center" shrinkToFit="1"/>
    </xf>
    <xf numFmtId="0" fontId="4" fillId="7" borderId="32" xfId="0" applyFont="1" applyFill="1" applyBorder="1" applyAlignment="1">
      <alignment vertical="center" shrinkToFit="1"/>
    </xf>
    <xf numFmtId="0" fontId="4" fillId="7" borderId="31" xfId="0" applyFont="1" applyFill="1" applyBorder="1" applyAlignment="1">
      <alignment vertical="center" shrinkToFit="1"/>
    </xf>
    <xf numFmtId="0" fontId="4" fillId="7" borderId="28" xfId="0" applyFont="1" applyFill="1" applyBorder="1" applyAlignment="1">
      <alignment vertical="center"/>
    </xf>
    <xf numFmtId="0" fontId="4" fillId="7" borderId="30" xfId="0" applyFont="1" applyFill="1" applyBorder="1" applyAlignment="1">
      <alignment vertical="center"/>
    </xf>
    <xf numFmtId="0" fontId="4" fillId="7" borderId="30" xfId="0" applyFont="1" applyFill="1" applyBorder="1" applyAlignment="1">
      <alignment horizontal="left" vertical="center"/>
    </xf>
    <xf numFmtId="0" fontId="6" fillId="0" borderId="8" xfId="1" applyNumberFormat="1" applyFont="1" applyBorder="1" applyAlignment="1">
      <alignment horizontal="center" vertical="center"/>
    </xf>
    <xf numFmtId="176" fontId="6" fillId="0" borderId="8" xfId="4" applyNumberFormat="1" applyFont="1" applyBorder="1" applyAlignment="1">
      <alignment horizontal="center" vertical="center"/>
    </xf>
    <xf numFmtId="0" fontId="8" fillId="0" borderId="8" xfId="0" applyFont="1" applyBorder="1" applyAlignment="1">
      <alignment horizontal="center" vertical="center"/>
    </xf>
    <xf numFmtId="0" fontId="6" fillId="0" borderId="10" xfId="1" applyNumberFormat="1" applyFont="1" applyFill="1" applyBorder="1" applyAlignment="1">
      <alignment horizontal="center" vertical="center" wrapText="1"/>
    </xf>
    <xf numFmtId="0" fontId="6" fillId="0" borderId="8" xfId="1" applyNumberFormat="1" applyFont="1" applyBorder="1" applyAlignment="1">
      <alignment horizontal="center" vertical="center"/>
    </xf>
    <xf numFmtId="0" fontId="8" fillId="0" borderId="1" xfId="0" applyFont="1" applyFill="1" applyBorder="1" applyAlignment="1">
      <alignment horizontal="center" vertical="center"/>
    </xf>
    <xf numFmtId="176" fontId="6" fillId="0" borderId="1" xfId="4"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8" fillId="0" borderId="3" xfId="0" applyFont="1" applyFill="1" applyBorder="1" applyAlignment="1">
      <alignment horizontal="center" vertical="center" shrinkToFit="1"/>
    </xf>
    <xf numFmtId="0" fontId="6" fillId="21" borderId="1" xfId="1" applyNumberFormat="1" applyFont="1" applyFill="1" applyBorder="1" applyAlignment="1">
      <alignment horizontal="center" vertical="center"/>
    </xf>
    <xf numFmtId="0" fontId="6" fillId="22" borderId="17" xfId="1" applyNumberFormat="1" applyFont="1" applyFill="1" applyBorder="1" applyAlignment="1">
      <alignment horizontal="center" vertical="center"/>
    </xf>
    <xf numFmtId="0" fontId="6" fillId="9" borderId="37" xfId="1" applyNumberFormat="1" applyFont="1" applyFill="1" applyBorder="1" applyAlignment="1">
      <alignment horizontal="center" vertical="center"/>
    </xf>
    <xf numFmtId="0" fontId="26" fillId="0" borderId="20" xfId="0" applyFont="1" applyBorder="1" applyAlignment="1">
      <alignment horizontal="left" vertical="center"/>
    </xf>
    <xf numFmtId="0" fontId="26" fillId="0" borderId="1" xfId="0" applyFont="1" applyBorder="1" applyAlignment="1">
      <alignment horizontal="center" vertical="center"/>
    </xf>
    <xf numFmtId="0" fontId="26" fillId="0" borderId="13" xfId="0" applyFont="1" applyBorder="1" applyAlignment="1">
      <alignment horizontal="left" vertical="center"/>
    </xf>
    <xf numFmtId="0" fontId="26" fillId="0" borderId="21" xfId="0" applyFont="1" applyBorder="1" applyAlignment="1">
      <alignment horizontal="left" vertical="center"/>
    </xf>
    <xf numFmtId="0" fontId="26" fillId="0" borderId="17" xfId="0" applyFont="1" applyBorder="1" applyAlignment="1">
      <alignment horizontal="center" vertical="center"/>
    </xf>
    <xf numFmtId="0" fontId="26" fillId="0" borderId="18" xfId="0" applyFont="1" applyBorder="1" applyAlignment="1">
      <alignment horizontal="left" vertical="center"/>
    </xf>
    <xf numFmtId="0" fontId="26" fillId="0" borderId="20" xfId="0" applyFont="1" applyBorder="1" applyAlignment="1">
      <alignment horizontal="center" vertical="center"/>
    </xf>
    <xf numFmtId="0" fontId="26" fillId="0" borderId="21" xfId="0" applyFont="1" applyBorder="1" applyAlignment="1">
      <alignment horizontal="center" vertical="center"/>
    </xf>
    <xf numFmtId="0" fontId="26" fillId="0" borderId="2" xfId="0" applyFont="1" applyBorder="1" applyAlignment="1">
      <alignment horizontal="center" vertical="center"/>
    </xf>
    <xf numFmtId="0" fontId="26" fillId="0" borderId="50" xfId="0" applyFont="1" applyBorder="1" applyAlignment="1">
      <alignment horizontal="center" vertical="center"/>
    </xf>
    <xf numFmtId="0" fontId="26" fillId="0" borderId="13" xfId="0" applyFont="1" applyBorder="1" applyAlignment="1">
      <alignment horizontal="center" vertical="center" shrinkToFit="1"/>
    </xf>
    <xf numFmtId="0" fontId="26" fillId="0" borderId="18" xfId="0" applyFont="1" applyBorder="1" applyAlignment="1">
      <alignment horizontal="center" vertical="center" shrinkToFit="1"/>
    </xf>
    <xf numFmtId="0" fontId="26" fillId="0" borderId="59" xfId="0" applyFont="1" applyBorder="1" applyAlignment="1">
      <alignment vertical="center" wrapText="1"/>
    </xf>
    <xf numFmtId="0" fontId="26" fillId="0" borderId="64" xfId="0" applyFont="1" applyBorder="1" applyAlignment="1">
      <alignment vertical="center" wrapText="1"/>
    </xf>
    <xf numFmtId="0" fontId="26" fillId="0" borderId="2" xfId="0" applyFont="1" applyBorder="1" applyAlignment="1">
      <alignment vertical="center" wrapText="1"/>
    </xf>
    <xf numFmtId="0" fontId="26" fillId="0" borderId="50" xfId="0" applyFont="1" applyBorder="1" applyAlignment="1">
      <alignment vertical="center" wrapText="1"/>
    </xf>
    <xf numFmtId="0" fontId="26" fillId="0" borderId="18" xfId="0" applyFont="1" applyBorder="1" applyAlignment="1">
      <alignment vertical="center" wrapText="1"/>
    </xf>
    <xf numFmtId="0" fontId="4" fillId="0" borderId="0" xfId="0" applyFont="1" applyAlignment="1">
      <alignment horizontal="left" vertical="center"/>
    </xf>
    <xf numFmtId="0" fontId="16" fillId="7" borderId="1" xfId="0" applyFont="1" applyFill="1" applyBorder="1" applyAlignment="1">
      <alignment horizontal="left" vertical="center" wrapText="1"/>
    </xf>
    <xf numFmtId="0" fontId="12" fillId="0" borderId="25" xfId="5" applyFont="1" applyFill="1" applyBorder="1" applyAlignment="1">
      <alignment horizontal="center" vertical="center"/>
    </xf>
    <xf numFmtId="0" fontId="12" fillId="0" borderId="7" xfId="5" applyFont="1" applyFill="1" applyBorder="1" applyAlignment="1">
      <alignment horizontal="center" vertical="center"/>
    </xf>
    <xf numFmtId="0" fontId="12" fillId="0" borderId="7" xfId="5" applyFont="1" applyFill="1" applyBorder="1" applyAlignment="1">
      <alignment horizontal="center" vertical="center" shrinkToFit="1"/>
    </xf>
    <xf numFmtId="0" fontId="11" fillId="0" borderId="7" xfId="5" applyFont="1" applyFill="1" applyBorder="1" applyAlignment="1">
      <alignment horizontal="center" vertical="center"/>
    </xf>
    <xf numFmtId="0" fontId="11" fillId="0" borderId="7" xfId="5" applyFont="1" applyFill="1" applyBorder="1" applyAlignment="1">
      <alignment horizontal="left" vertical="center"/>
    </xf>
    <xf numFmtId="0" fontId="12" fillId="0" borderId="7" xfId="5" applyFont="1" applyFill="1" applyBorder="1" applyAlignment="1">
      <alignment horizontal="center" vertical="center" wrapText="1"/>
    </xf>
    <xf numFmtId="0" fontId="12" fillId="0" borderId="14" xfId="5" applyFont="1" applyFill="1" applyBorder="1" applyAlignment="1">
      <alignment horizontal="center" vertical="center"/>
    </xf>
    <xf numFmtId="0" fontId="26" fillId="4" borderId="20" xfId="0" applyFont="1" applyFill="1" applyBorder="1" applyAlignment="1">
      <alignment horizontal="center" vertical="center"/>
    </xf>
    <xf numFmtId="0" fontId="26" fillId="4" borderId="1" xfId="0" applyFont="1" applyFill="1" applyBorder="1" applyAlignment="1">
      <alignment horizontal="center" vertical="center"/>
    </xf>
    <xf numFmtId="0" fontId="26" fillId="4" borderId="13" xfId="0" applyFont="1" applyFill="1" applyBorder="1" applyAlignment="1">
      <alignment horizontal="center" vertical="center"/>
    </xf>
    <xf numFmtId="0" fontId="26" fillId="4" borderId="2" xfId="0" applyFont="1" applyFill="1" applyBorder="1" applyAlignment="1">
      <alignment horizontal="center" vertical="center"/>
    </xf>
    <xf numFmtId="0" fontId="4" fillId="7" borderId="44" xfId="0" applyFont="1" applyFill="1" applyBorder="1" applyAlignment="1">
      <alignment vertical="center" wrapText="1" shrinkToFit="1"/>
    </xf>
    <xf numFmtId="0" fontId="4" fillId="7" borderId="29" xfId="0" applyFont="1" applyFill="1" applyBorder="1" applyAlignment="1">
      <alignment vertical="center" wrapText="1" shrinkToFit="1"/>
    </xf>
    <xf numFmtId="0" fontId="4" fillId="7" borderId="55" xfId="0" applyFont="1" applyFill="1" applyBorder="1" applyAlignment="1">
      <alignment vertical="center" wrapText="1" shrinkToFit="1"/>
    </xf>
    <xf numFmtId="0" fontId="4" fillId="7" borderId="30" xfId="0" applyFont="1" applyFill="1" applyBorder="1" applyAlignment="1">
      <alignment vertical="center" wrapText="1" shrinkToFit="1"/>
    </xf>
    <xf numFmtId="0" fontId="4" fillId="7" borderId="30" xfId="0" applyFont="1" applyFill="1" applyBorder="1" applyAlignment="1">
      <alignment vertical="center" shrinkToFit="1"/>
    </xf>
    <xf numFmtId="0" fontId="26" fillId="0" borderId="13" xfId="0" applyFont="1" applyBorder="1" applyAlignment="1">
      <alignment horizontal="center" vertical="center" wrapText="1" shrinkToFit="1"/>
    </xf>
    <xf numFmtId="0" fontId="35" fillId="0" borderId="1" xfId="0" applyFont="1" applyBorder="1" applyAlignment="1">
      <alignment horizontal="center" vertical="center"/>
    </xf>
    <xf numFmtId="0" fontId="35" fillId="0" borderId="20" xfId="0" applyFont="1" applyBorder="1" applyAlignment="1">
      <alignment horizontal="center" vertical="center"/>
    </xf>
    <xf numFmtId="0" fontId="19" fillId="8" borderId="10" xfId="0" applyFont="1" applyFill="1" applyBorder="1" applyAlignment="1">
      <alignment horizontal="center"/>
    </xf>
    <xf numFmtId="0" fontId="0" fillId="0" borderId="10" xfId="0" applyBorder="1" applyAlignment="1">
      <alignment horizontal="center" vertical="center"/>
    </xf>
    <xf numFmtId="0" fontId="0" fillId="0" borderId="1" xfId="0" applyBorder="1" applyAlignment="1">
      <alignment horizontal="center" vertical="center"/>
    </xf>
    <xf numFmtId="0" fontId="0" fillId="0" borderId="17" xfId="0" applyBorder="1" applyAlignment="1">
      <alignment horizontal="center" vertical="center"/>
    </xf>
    <xf numFmtId="0" fontId="0" fillId="0" borderId="1" xfId="0" applyBorder="1"/>
    <xf numFmtId="0" fontId="0" fillId="0" borderId="13" xfId="0" applyBorder="1"/>
    <xf numFmtId="0" fontId="0" fillId="0" borderId="17" xfId="0" applyBorder="1"/>
    <xf numFmtId="0" fontId="0" fillId="0" borderId="18" xfId="0" applyBorder="1"/>
    <xf numFmtId="0" fontId="4" fillId="0" borderId="39" xfId="0" applyFont="1" applyBorder="1" applyAlignment="1">
      <alignment vertical="center"/>
    </xf>
    <xf numFmtId="0" fontId="4" fillId="0" borderId="8" xfId="0" applyFont="1" applyBorder="1" applyAlignment="1">
      <alignment vertical="center"/>
    </xf>
    <xf numFmtId="0" fontId="4" fillId="0" borderId="8" xfId="0" applyFont="1" applyBorder="1" applyAlignment="1">
      <alignment horizontal="center" vertical="center"/>
    </xf>
    <xf numFmtId="0" fontId="4" fillId="0" borderId="8" xfId="0" applyFont="1" applyBorder="1" applyAlignment="1">
      <alignment vertical="center" wrapText="1"/>
    </xf>
    <xf numFmtId="0" fontId="4" fillId="0" borderId="8" xfId="0" applyFont="1" applyBorder="1" applyAlignment="1">
      <alignment horizontal="center" vertical="center" wrapText="1"/>
    </xf>
    <xf numFmtId="0" fontId="4" fillId="0" borderId="15" xfId="0" applyFont="1" applyBorder="1" applyAlignment="1">
      <alignment vertical="center" wrapText="1"/>
    </xf>
    <xf numFmtId="0" fontId="33" fillId="7" borderId="1" xfId="0" applyFont="1" applyFill="1" applyBorder="1" applyAlignment="1">
      <alignment horizontal="center" vertical="center"/>
    </xf>
    <xf numFmtId="0" fontId="4" fillId="7" borderId="1" xfId="0" applyFont="1" applyFill="1" applyBorder="1" applyAlignment="1">
      <alignment horizontal="center" vertical="center" shrinkToFit="1"/>
    </xf>
    <xf numFmtId="176" fontId="6" fillId="0" borderId="7" xfId="4" applyNumberFormat="1" applyFont="1" applyFill="1" applyBorder="1" applyAlignment="1">
      <alignment horizontal="center" vertical="center"/>
    </xf>
    <xf numFmtId="0" fontId="6" fillId="0" borderId="35" xfId="1" applyNumberFormat="1" applyFont="1" applyBorder="1" applyAlignment="1">
      <alignment horizontal="center" vertical="center"/>
    </xf>
    <xf numFmtId="0" fontId="6" fillId="0" borderId="8" xfId="1" applyNumberFormat="1" applyFont="1" applyBorder="1" applyAlignment="1">
      <alignment horizontal="center" vertical="center"/>
    </xf>
    <xf numFmtId="0" fontId="6" fillId="0" borderId="7" xfId="1" applyNumberFormat="1" applyFont="1" applyFill="1" applyBorder="1" applyAlignment="1">
      <alignment horizontal="center" vertical="center"/>
    </xf>
    <xf numFmtId="0" fontId="8" fillId="0" borderId="8" xfId="0" applyFont="1" applyBorder="1" applyAlignment="1">
      <alignment horizontal="center" vertical="center"/>
    </xf>
    <xf numFmtId="176" fontId="6" fillId="0" borderId="35" xfId="4" applyNumberFormat="1" applyFont="1" applyBorder="1" applyAlignment="1">
      <alignment horizontal="center" vertical="center"/>
    </xf>
    <xf numFmtId="176" fontId="6" fillId="0" borderId="8" xfId="4" applyNumberFormat="1" applyFont="1" applyBorder="1" applyAlignment="1">
      <alignment horizontal="center" vertical="center"/>
    </xf>
    <xf numFmtId="0" fontId="6" fillId="0" borderId="1" xfId="1" applyNumberFormat="1" applyFont="1" applyFill="1" applyBorder="1" applyAlignment="1">
      <alignment horizontal="center" vertical="center"/>
    </xf>
    <xf numFmtId="176" fontId="6" fillId="0" borderId="1" xfId="4" applyNumberFormat="1" applyFont="1" applyFill="1" applyBorder="1" applyAlignment="1">
      <alignment horizontal="center" vertical="center"/>
    </xf>
    <xf numFmtId="0" fontId="6" fillId="0" borderId="3" xfId="1" applyNumberFormat="1" applyFont="1" applyBorder="1" applyAlignment="1">
      <alignment horizontal="center" vertical="center"/>
    </xf>
    <xf numFmtId="0" fontId="6" fillId="9" borderId="34" xfId="1" applyNumberFormat="1" applyFont="1" applyFill="1" applyBorder="1" applyAlignment="1">
      <alignment vertical="center"/>
    </xf>
    <xf numFmtId="0" fontId="6" fillId="9" borderId="40" xfId="1" applyNumberFormat="1" applyFont="1" applyFill="1" applyBorder="1" applyAlignment="1">
      <alignment vertical="center"/>
    </xf>
    <xf numFmtId="0" fontId="6" fillId="9" borderId="8" xfId="1" applyNumberFormat="1" applyFont="1" applyFill="1" applyBorder="1" applyAlignment="1">
      <alignment horizontal="center" vertical="center"/>
    </xf>
    <xf numFmtId="176" fontId="6" fillId="9" borderId="8" xfId="4" applyNumberFormat="1" applyFont="1" applyFill="1" applyBorder="1" applyAlignment="1">
      <alignment horizontal="center" vertical="center"/>
    </xf>
    <xf numFmtId="0" fontId="6" fillId="9" borderId="8" xfId="1" applyNumberFormat="1" applyFont="1" applyFill="1" applyBorder="1" applyAlignment="1">
      <alignment horizontal="center" vertical="center" wrapText="1"/>
    </xf>
    <xf numFmtId="0" fontId="6" fillId="4" borderId="14" xfId="1" applyNumberFormat="1" applyFont="1" applyFill="1" applyBorder="1" applyAlignment="1">
      <alignment horizontal="center" vertical="center" wrapText="1"/>
    </xf>
    <xf numFmtId="176" fontId="6" fillId="9" borderId="37" xfId="4" applyNumberFormat="1" applyFont="1" applyFill="1" applyBorder="1" applyAlignment="1">
      <alignment horizontal="center" vertical="center"/>
    </xf>
    <xf numFmtId="0" fontId="6" fillId="9" borderId="37" xfId="1" applyNumberFormat="1" applyFont="1" applyFill="1" applyBorder="1" applyAlignment="1">
      <alignment horizontal="center" vertical="center" wrapText="1"/>
    </xf>
    <xf numFmtId="176" fontId="6" fillId="0" borderId="10" xfId="4" applyNumberFormat="1" applyFont="1" applyFill="1" applyBorder="1" applyAlignment="1">
      <alignment horizontal="center" vertical="center"/>
    </xf>
    <xf numFmtId="0" fontId="6" fillId="0" borderId="11" xfId="1" applyNumberFormat="1" applyFont="1" applyFill="1" applyBorder="1" applyAlignment="1">
      <alignment horizontal="center" vertical="center" wrapText="1"/>
    </xf>
    <xf numFmtId="0" fontId="6" fillId="0" borderId="12" xfId="1" applyNumberFormat="1" applyFont="1" applyBorder="1" applyAlignment="1">
      <alignment vertical="center" textRotation="255" shrinkToFit="1"/>
    </xf>
    <xf numFmtId="0" fontId="8" fillId="0" borderId="12" xfId="0" applyFont="1" applyBorder="1" applyAlignment="1">
      <alignment vertical="center" wrapText="1"/>
    </xf>
    <xf numFmtId="0" fontId="32" fillId="0" borderId="61" xfId="0" applyFont="1" applyBorder="1" applyAlignment="1">
      <alignment vertical="center" wrapText="1"/>
    </xf>
    <xf numFmtId="0" fontId="6" fillId="0" borderId="51" xfId="1" applyNumberFormat="1" applyFont="1" applyBorder="1" applyAlignment="1">
      <alignment horizontal="center" vertical="center" wrapText="1"/>
    </xf>
    <xf numFmtId="0" fontId="8" fillId="0" borderId="59" xfId="0" applyFont="1" applyBorder="1" applyAlignment="1">
      <alignment horizontal="left" vertical="center" wrapText="1"/>
    </xf>
    <xf numFmtId="176" fontId="6" fillId="0" borderId="37" xfId="4" applyNumberFormat="1" applyFont="1" applyFill="1" applyBorder="1" applyAlignment="1">
      <alignment horizontal="center" vertical="center"/>
    </xf>
    <xf numFmtId="0" fontId="6" fillId="0" borderId="37" xfId="1" applyNumberFormat="1" applyFont="1" applyFill="1" applyBorder="1" applyAlignment="1">
      <alignment horizontal="center" vertical="center"/>
    </xf>
    <xf numFmtId="0" fontId="6" fillId="0" borderId="37" xfId="1" applyNumberFormat="1" applyFont="1" applyFill="1" applyBorder="1" applyAlignment="1">
      <alignment horizontal="center" vertical="center" wrapText="1"/>
    </xf>
    <xf numFmtId="0" fontId="6" fillId="0" borderId="23" xfId="1" applyNumberFormat="1" applyFont="1" applyFill="1" applyBorder="1" applyAlignment="1">
      <alignment horizontal="center" vertical="center" wrapText="1"/>
    </xf>
    <xf numFmtId="0" fontId="6" fillId="4" borderId="23" xfId="1" applyNumberFormat="1" applyFont="1" applyFill="1" applyBorder="1" applyAlignment="1">
      <alignment horizontal="center" vertical="center" wrapText="1"/>
    </xf>
    <xf numFmtId="0" fontId="34" fillId="0" borderId="1" xfId="1" applyNumberFormat="1" applyFont="1" applyFill="1" applyBorder="1" applyAlignment="1">
      <alignment horizontal="center" vertical="center"/>
    </xf>
    <xf numFmtId="0" fontId="34" fillId="0" borderId="10" xfId="1" applyNumberFormat="1" applyFont="1" applyFill="1" applyBorder="1" applyAlignment="1">
      <alignment horizontal="center" vertical="center"/>
    </xf>
    <xf numFmtId="0" fontId="34" fillId="0" borderId="17" xfId="1" applyNumberFormat="1" applyFont="1" applyFill="1" applyBorder="1" applyAlignment="1">
      <alignment horizontal="center" vertical="center"/>
    </xf>
    <xf numFmtId="0" fontId="37" fillId="0" borderId="1" xfId="1" applyNumberFormat="1" applyFont="1" applyFill="1" applyBorder="1" applyAlignment="1">
      <alignment horizontal="center" vertical="center"/>
    </xf>
    <xf numFmtId="0" fontId="37" fillId="0" borderId="8" xfId="1" applyNumberFormat="1" applyFont="1" applyFill="1" applyBorder="1" applyAlignment="1">
      <alignment horizontal="center" vertical="center"/>
    </xf>
    <xf numFmtId="0" fontId="34" fillId="0" borderId="1" xfId="1" applyNumberFormat="1" applyFont="1" applyBorder="1" applyAlignment="1">
      <alignment horizontal="center" vertical="center"/>
    </xf>
    <xf numFmtId="0" fontId="34" fillId="7" borderId="1" xfId="1" applyNumberFormat="1" applyFont="1" applyFill="1" applyBorder="1" applyAlignment="1">
      <alignment horizontal="center" vertical="center"/>
    </xf>
    <xf numFmtId="0" fontId="34" fillId="0" borderId="8" xfId="1" applyNumberFormat="1" applyFont="1" applyBorder="1" applyAlignment="1">
      <alignment horizontal="center" vertical="center"/>
    </xf>
    <xf numFmtId="0" fontId="34" fillId="0" borderId="7" xfId="1" applyNumberFormat="1" applyFont="1" applyFill="1" applyBorder="1" applyAlignment="1">
      <alignment horizontal="center" vertical="center"/>
    </xf>
    <xf numFmtId="0" fontId="34" fillId="0" borderId="6" xfId="1" applyNumberFormat="1" applyFont="1" applyBorder="1" applyAlignment="1">
      <alignment horizontal="center" vertical="center"/>
    </xf>
    <xf numFmtId="0" fontId="34" fillId="0" borderId="10" xfId="1" applyNumberFormat="1" applyFont="1" applyBorder="1" applyAlignment="1">
      <alignment horizontal="center" vertical="center"/>
    </xf>
    <xf numFmtId="0" fontId="37" fillId="0" borderId="1" xfId="1" applyNumberFormat="1" applyFont="1" applyBorder="1" applyAlignment="1">
      <alignment horizontal="center" vertical="center"/>
    </xf>
    <xf numFmtId="0" fontId="37" fillId="6" borderId="1" xfId="1" applyNumberFormat="1" applyFont="1" applyFill="1" applyBorder="1" applyAlignment="1">
      <alignment horizontal="center" vertical="center"/>
    </xf>
    <xf numFmtId="0" fontId="37" fillId="0" borderId="10" xfId="1" applyNumberFormat="1" applyFont="1" applyBorder="1" applyAlignment="1">
      <alignment horizontal="center" vertical="center"/>
    </xf>
    <xf numFmtId="0" fontId="37" fillId="0" borderId="8" xfId="1" applyNumberFormat="1" applyFont="1" applyBorder="1" applyAlignment="1">
      <alignment horizontal="center" vertical="center"/>
    </xf>
    <xf numFmtId="0" fontId="37" fillId="0" borderId="17" xfId="1" applyNumberFormat="1" applyFont="1" applyBorder="1" applyAlignment="1">
      <alignment horizontal="center" vertical="center"/>
    </xf>
    <xf numFmtId="0" fontId="37" fillId="0" borderId="7" xfId="1" applyNumberFormat="1" applyFont="1" applyBorder="1" applyAlignment="1">
      <alignment horizontal="center"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13" xfId="0" applyFont="1" applyFill="1" applyBorder="1" applyAlignment="1">
      <alignment vertical="center" wrapText="1"/>
    </xf>
    <xf numFmtId="0" fontId="0" fillId="0" borderId="0" xfId="0" applyFill="1"/>
    <xf numFmtId="0" fontId="8" fillId="0" borderId="28" xfId="0" applyFont="1" applyBorder="1" applyAlignment="1">
      <alignment horizontal="left" vertical="center" wrapText="1"/>
    </xf>
    <xf numFmtId="0" fontId="12" fillId="0" borderId="1" xfId="5" applyFont="1" applyBorder="1" applyAlignment="1">
      <alignment horizontal="center"/>
    </xf>
    <xf numFmtId="0" fontId="19" fillId="0" borderId="1" xfId="0" applyFont="1" applyBorder="1" applyAlignment="1">
      <alignment horizontal="center"/>
    </xf>
    <xf numFmtId="0" fontId="26" fillId="0" borderId="25" xfId="0" applyFont="1" applyBorder="1" applyAlignment="1">
      <alignment horizontal="center" vertical="center" wrapText="1"/>
    </xf>
    <xf numFmtId="0" fontId="26" fillId="0" borderId="39"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6" fillId="0" borderId="25" xfId="0" applyFont="1" applyBorder="1" applyAlignment="1">
      <alignment horizontal="left" vertical="center"/>
    </xf>
    <xf numFmtId="0" fontId="26" fillId="0" borderId="39" xfId="0" applyFont="1" applyBorder="1" applyAlignment="1">
      <alignment horizontal="left" vertical="center"/>
    </xf>
    <xf numFmtId="0" fontId="26" fillId="0" borderId="7" xfId="0" applyFont="1" applyBorder="1" applyAlignment="1">
      <alignment horizontal="center" vertical="center"/>
    </xf>
    <xf numFmtId="0" fontId="26" fillId="0" borderId="8" xfId="0" applyFont="1" applyBorder="1" applyAlignment="1">
      <alignment horizontal="center" vertical="center"/>
    </xf>
    <xf numFmtId="0" fontId="26" fillId="0" borderId="14" xfId="0" applyFont="1" applyBorder="1" applyAlignment="1">
      <alignment horizontal="center" vertical="center"/>
    </xf>
    <xf numFmtId="0" fontId="26" fillId="0" borderId="15" xfId="0" applyFont="1" applyBorder="1" applyAlignment="1">
      <alignment horizontal="center" vertical="center"/>
    </xf>
    <xf numFmtId="0" fontId="35" fillId="0" borderId="13" xfId="0" applyFont="1" applyBorder="1" applyAlignment="1">
      <alignment horizontal="center" vertical="center"/>
    </xf>
    <xf numFmtId="0" fontId="26" fillId="0" borderId="13" xfId="0" applyFont="1" applyBorder="1" applyAlignment="1">
      <alignment horizontal="center" vertical="center"/>
    </xf>
    <xf numFmtId="0" fontId="26" fillId="4" borderId="19" xfId="0" applyFont="1" applyFill="1" applyBorder="1" applyAlignment="1">
      <alignment horizontal="center" vertical="center"/>
    </xf>
    <xf numFmtId="0" fontId="26" fillId="4" borderId="10" xfId="0" applyFont="1" applyFill="1" applyBorder="1" applyAlignment="1">
      <alignment horizontal="center" vertical="center"/>
    </xf>
    <xf numFmtId="0" fontId="26" fillId="4" borderId="11" xfId="0" applyFont="1" applyFill="1" applyBorder="1" applyAlignment="1">
      <alignment horizontal="center" vertical="center"/>
    </xf>
    <xf numFmtId="0" fontId="26" fillId="0" borderId="25" xfId="0" applyFont="1" applyBorder="1" applyAlignment="1">
      <alignment horizontal="center" vertical="center"/>
    </xf>
    <xf numFmtId="0" fontId="26" fillId="0" borderId="39" xfId="0" applyFont="1" applyBorder="1" applyAlignment="1">
      <alignment horizontal="center" vertical="center"/>
    </xf>
    <xf numFmtId="0" fontId="26" fillId="0" borderId="14" xfId="0" applyFont="1" applyBorder="1" applyAlignment="1">
      <alignment horizontal="center" vertical="center" shrinkToFit="1"/>
    </xf>
    <xf numFmtId="0" fontId="26" fillId="0" borderId="15" xfId="0" applyFont="1" applyBorder="1" applyAlignment="1">
      <alignment horizontal="center" vertical="center" shrinkToFit="1"/>
    </xf>
    <xf numFmtId="0" fontId="35" fillId="0" borderId="14" xfId="0" applyFont="1" applyBorder="1" applyAlignment="1">
      <alignment horizontal="center" vertical="center"/>
    </xf>
    <xf numFmtId="0" fontId="26" fillId="23" borderId="11" xfId="0" applyFont="1" applyFill="1" applyBorder="1" applyAlignment="1">
      <alignment horizontal="center" vertical="center"/>
    </xf>
    <xf numFmtId="0" fontId="26" fillId="23" borderId="13" xfId="0" applyFont="1" applyFill="1" applyBorder="1" applyAlignment="1">
      <alignment horizontal="center" vertical="center"/>
    </xf>
    <xf numFmtId="0" fontId="26" fillId="4" borderId="46" xfId="0" applyFont="1" applyFill="1" applyBorder="1" applyAlignment="1">
      <alignment horizontal="center" vertical="center"/>
    </xf>
    <xf numFmtId="0" fontId="26" fillId="15" borderId="19" xfId="0" applyFont="1" applyFill="1" applyBorder="1" applyAlignment="1">
      <alignment horizontal="left" vertical="center"/>
    </xf>
    <xf numFmtId="0" fontId="26" fillId="15" borderId="20" xfId="0" applyFont="1" applyFill="1" applyBorder="1" applyAlignment="1">
      <alignment horizontal="left" vertical="center"/>
    </xf>
    <xf numFmtId="0" fontId="26" fillId="15" borderId="10" xfId="0" applyFont="1" applyFill="1" applyBorder="1" applyAlignment="1">
      <alignment horizontal="center" vertical="center"/>
    </xf>
    <xf numFmtId="0" fontId="26" fillId="15" borderId="1" xfId="0" applyFont="1" applyFill="1" applyBorder="1" applyAlignment="1">
      <alignment horizontal="center" vertical="center"/>
    </xf>
    <xf numFmtId="0" fontId="26" fillId="15" borderId="65" xfId="0" applyFont="1" applyFill="1" applyBorder="1" applyAlignment="1">
      <alignment horizontal="center" vertical="center"/>
    </xf>
    <xf numFmtId="0" fontId="26" fillId="15" borderId="40" xfId="0" applyFont="1" applyFill="1" applyBorder="1" applyAlignment="1">
      <alignment horizontal="center" vertical="center"/>
    </xf>
    <xf numFmtId="0" fontId="26" fillId="15" borderId="35" xfId="0" applyFont="1" applyFill="1" applyBorder="1" applyAlignment="1">
      <alignment horizontal="center" vertical="center"/>
    </xf>
    <xf numFmtId="0" fontId="26" fillId="15" borderId="8" xfId="0" applyFont="1" applyFill="1" applyBorder="1" applyAlignment="1">
      <alignment horizontal="center" vertical="center"/>
    </xf>
    <xf numFmtId="0" fontId="26" fillId="15" borderId="36" xfId="0" applyFont="1" applyFill="1" applyBorder="1" applyAlignment="1">
      <alignment horizontal="center" vertical="center"/>
    </xf>
    <xf numFmtId="0" fontId="26" fillId="15" borderId="15" xfId="0" applyFont="1" applyFill="1" applyBorder="1" applyAlignment="1">
      <alignment horizontal="center" vertical="center"/>
    </xf>
    <xf numFmtId="0" fontId="11" fillId="0" borderId="1" xfId="5" applyFont="1" applyBorder="1" applyAlignment="1">
      <alignment horizontal="center" vertical="center"/>
    </xf>
    <xf numFmtId="0" fontId="11" fillId="0" borderId="17" xfId="5" applyFont="1" applyBorder="1" applyAlignment="1">
      <alignment horizontal="center" vertical="center"/>
    </xf>
    <xf numFmtId="0" fontId="11" fillId="0" borderId="10" xfId="5" applyFont="1" applyBorder="1" applyAlignment="1">
      <alignment horizontal="center" vertical="center"/>
    </xf>
    <xf numFmtId="0" fontId="11" fillId="0" borderId="19" xfId="5" applyFont="1" applyBorder="1" applyAlignment="1">
      <alignment horizontal="center" vertical="center" textRotation="255"/>
    </xf>
    <xf numFmtId="0" fontId="11" fillId="0" borderId="20" xfId="5" applyFont="1" applyBorder="1" applyAlignment="1">
      <alignment horizontal="center" vertical="center" textRotation="255"/>
    </xf>
    <xf numFmtId="0" fontId="11" fillId="0" borderId="21" xfId="5" applyFont="1" applyBorder="1" applyAlignment="1">
      <alignment horizontal="center" vertical="center" textRotation="255"/>
    </xf>
    <xf numFmtId="0" fontId="17" fillId="0" borderId="9" xfId="5" applyFont="1" applyBorder="1" applyAlignment="1">
      <alignment horizontal="center" vertical="center" textRotation="255"/>
    </xf>
    <xf numFmtId="0" fontId="17" fillId="0" borderId="44" xfId="5" applyFont="1" applyBorder="1" applyAlignment="1">
      <alignment horizontal="center" vertical="center" textRotation="255"/>
    </xf>
    <xf numFmtId="0" fontId="17" fillId="0" borderId="52" xfId="5" applyFont="1" applyBorder="1" applyAlignment="1">
      <alignment horizontal="center" vertical="center" textRotation="255"/>
    </xf>
    <xf numFmtId="0" fontId="11" fillId="0" borderId="35" xfId="5" applyFont="1" applyBorder="1" applyAlignment="1">
      <alignment horizontal="center" vertical="center" textRotation="255"/>
    </xf>
    <xf numFmtId="0" fontId="11" fillId="0" borderId="6" xfId="5" applyFont="1" applyBorder="1" applyAlignment="1">
      <alignment horizontal="center" vertical="center" textRotation="255"/>
    </xf>
    <xf numFmtId="0" fontId="11" fillId="0" borderId="20" xfId="5" applyFont="1" applyBorder="1" applyAlignment="1">
      <alignment horizontal="center" vertical="center"/>
    </xf>
    <xf numFmtId="0" fontId="11" fillId="0" borderId="25" xfId="5" applyFont="1" applyBorder="1" applyAlignment="1">
      <alignment horizontal="center" vertical="center"/>
    </xf>
    <xf numFmtId="0" fontId="17" fillId="0" borderId="39" xfId="5" applyFont="1" applyBorder="1" applyAlignment="1">
      <alignment horizontal="center" vertical="center" textRotation="255"/>
    </xf>
    <xf numFmtId="0" fontId="17" fillId="0" borderId="20" xfId="5" applyFont="1" applyBorder="1" applyAlignment="1">
      <alignment horizontal="center" vertical="center" textRotation="255"/>
    </xf>
    <xf numFmtId="0" fontId="17" fillId="0" borderId="25" xfId="5" applyFont="1" applyBorder="1" applyAlignment="1">
      <alignment horizontal="center" vertical="center" textRotation="255"/>
    </xf>
    <xf numFmtId="0" fontId="11" fillId="0" borderId="7" xfId="5" applyFont="1" applyBorder="1" applyAlignment="1">
      <alignment horizontal="center" vertical="center" wrapText="1"/>
    </xf>
    <xf numFmtId="0" fontId="11" fillId="0" borderId="6" xfId="5" applyFont="1" applyBorder="1" applyAlignment="1">
      <alignment horizontal="center" vertical="center" wrapText="1"/>
    </xf>
    <xf numFmtId="0" fontId="11" fillId="0" borderId="8" xfId="5" applyFont="1" applyBorder="1" applyAlignment="1">
      <alignment horizontal="center" vertical="center" wrapText="1"/>
    </xf>
    <xf numFmtId="0" fontId="6" fillId="0" borderId="51" xfId="1" applyNumberFormat="1" applyFont="1" applyBorder="1" applyAlignment="1">
      <alignment horizontal="center" vertical="center" textRotation="255" shrinkToFit="1"/>
    </xf>
    <xf numFmtId="0" fontId="6" fillId="0" borderId="44" xfId="1" applyNumberFormat="1" applyFont="1" applyBorder="1" applyAlignment="1">
      <alignment horizontal="center" vertical="center" textRotation="255" shrinkToFit="1"/>
    </xf>
    <xf numFmtId="0" fontId="6" fillId="0" borderId="52" xfId="1" applyNumberFormat="1" applyFont="1" applyBorder="1" applyAlignment="1">
      <alignment horizontal="center" vertical="center" textRotation="255" shrinkToFit="1"/>
    </xf>
    <xf numFmtId="0" fontId="6" fillId="0" borderId="51" xfId="1" applyNumberFormat="1" applyFont="1" applyBorder="1" applyAlignment="1">
      <alignment horizontal="center" vertical="center" textRotation="255"/>
    </xf>
    <xf numFmtId="0" fontId="6" fillId="0" borderId="44" xfId="1" applyNumberFormat="1" applyFont="1" applyBorder="1" applyAlignment="1">
      <alignment horizontal="center" vertical="center" textRotation="255"/>
    </xf>
    <xf numFmtId="0" fontId="6" fillId="0" borderId="52" xfId="1" applyNumberFormat="1" applyFont="1" applyBorder="1" applyAlignment="1">
      <alignment horizontal="center" vertical="center" textRotation="255"/>
    </xf>
    <xf numFmtId="0" fontId="6" fillId="0" borderId="9" xfId="1" applyNumberFormat="1" applyFont="1" applyBorder="1" applyAlignment="1">
      <alignment horizontal="center" vertical="center" textRotation="255"/>
    </xf>
    <xf numFmtId="0" fontId="6" fillId="0" borderId="12" xfId="1" applyNumberFormat="1" applyFont="1" applyBorder="1" applyAlignment="1">
      <alignment horizontal="center" vertical="center" textRotation="255"/>
    </xf>
    <xf numFmtId="0" fontId="6" fillId="0" borderId="16" xfId="1" applyNumberFormat="1" applyFont="1" applyBorder="1" applyAlignment="1">
      <alignment horizontal="center" vertical="center" textRotation="255"/>
    </xf>
    <xf numFmtId="0" fontId="6" fillId="0" borderId="9" xfId="1" applyNumberFormat="1" applyFont="1" applyBorder="1" applyAlignment="1">
      <alignment horizontal="center" vertical="center" textRotation="255" shrinkToFit="1"/>
    </xf>
    <xf numFmtId="0" fontId="6" fillId="0" borderId="12" xfId="1" applyNumberFormat="1" applyFont="1" applyBorder="1" applyAlignment="1">
      <alignment horizontal="center" vertical="center" textRotation="255" shrinkToFit="1"/>
    </xf>
    <xf numFmtId="0" fontId="6" fillId="0" borderId="16" xfId="1" applyNumberFormat="1" applyFont="1" applyBorder="1" applyAlignment="1">
      <alignment horizontal="center" vertical="center" textRotation="255" shrinkToFit="1"/>
    </xf>
    <xf numFmtId="0" fontId="6" fillId="0" borderId="19" xfId="1" applyNumberFormat="1" applyFont="1" applyBorder="1" applyAlignment="1">
      <alignment horizontal="center" vertical="center" textRotation="255" shrinkToFit="1"/>
    </xf>
    <xf numFmtId="0" fontId="6" fillId="0" borderId="20" xfId="1" applyNumberFormat="1" applyFont="1" applyBorder="1" applyAlignment="1">
      <alignment horizontal="center" vertical="center" textRotation="255" shrinkToFit="1"/>
    </xf>
    <xf numFmtId="0" fontId="6" fillId="0" borderId="25" xfId="1" applyNumberFormat="1" applyFont="1" applyBorder="1" applyAlignment="1">
      <alignment horizontal="center" vertical="center" textRotation="255" shrinkToFit="1"/>
    </xf>
    <xf numFmtId="0" fontId="6" fillId="0" borderId="21" xfId="1" applyNumberFormat="1" applyFont="1" applyBorder="1" applyAlignment="1">
      <alignment horizontal="center" vertical="center" textRotation="255" shrinkToFit="1"/>
    </xf>
    <xf numFmtId="0" fontId="6" fillId="0" borderId="12" xfId="1" applyNumberFormat="1" applyFont="1" applyFill="1" applyBorder="1" applyAlignment="1">
      <alignment horizontal="center" vertical="center" textRotation="255"/>
    </xf>
    <xf numFmtId="0" fontId="6" fillId="0" borderId="16" xfId="1" applyNumberFormat="1" applyFont="1" applyFill="1" applyBorder="1" applyAlignment="1">
      <alignment horizontal="center" vertical="center" textRotation="255"/>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54" xfId="0" applyFont="1" applyBorder="1" applyAlignment="1">
      <alignment horizontal="left" vertical="center" wrapText="1"/>
    </xf>
    <xf numFmtId="0" fontId="8" fillId="0" borderId="53" xfId="0" applyFont="1" applyBorder="1" applyAlignment="1">
      <alignment horizontal="left" vertical="center" wrapText="1"/>
    </xf>
    <xf numFmtId="0" fontId="8" fillId="0" borderId="59" xfId="0" applyFont="1" applyBorder="1" applyAlignment="1">
      <alignment horizontal="left" vertical="center" wrapText="1"/>
    </xf>
    <xf numFmtId="0" fontId="8" fillId="0" borderId="1" xfId="0" applyFont="1" applyFill="1" applyBorder="1" applyAlignment="1">
      <alignment horizontal="center" vertical="center"/>
    </xf>
    <xf numFmtId="0" fontId="8" fillId="0" borderId="17" xfId="0" applyFont="1" applyFill="1" applyBorder="1" applyAlignment="1">
      <alignment horizontal="center" vertical="center"/>
    </xf>
    <xf numFmtId="0" fontId="8" fillId="0" borderId="3" xfId="0" applyFont="1" applyFill="1" applyBorder="1" applyAlignment="1">
      <alignment horizontal="center" vertical="center" shrinkToFit="1"/>
    </xf>
    <xf numFmtId="0" fontId="8" fillId="0" borderId="48" xfId="0" applyFont="1" applyFill="1" applyBorder="1" applyAlignment="1">
      <alignment horizontal="center" vertical="center" shrinkToFit="1"/>
    </xf>
    <xf numFmtId="0" fontId="6" fillId="0" borderId="7" xfId="1" applyNumberFormat="1" applyFont="1" applyBorder="1" applyAlignment="1">
      <alignment horizontal="center" vertical="center"/>
    </xf>
    <xf numFmtId="0" fontId="6" fillId="0" borderId="37" xfId="1" applyNumberFormat="1" applyFont="1" applyBorder="1" applyAlignment="1">
      <alignment horizontal="center" vertical="center"/>
    </xf>
    <xf numFmtId="176" fontId="6" fillId="0" borderId="7" xfId="4" applyNumberFormat="1" applyFont="1" applyBorder="1" applyAlignment="1">
      <alignment horizontal="center" vertical="center"/>
    </xf>
    <xf numFmtId="176" fontId="6" fillId="0" borderId="37" xfId="4" applyNumberFormat="1" applyFont="1" applyBorder="1" applyAlignment="1">
      <alignment horizontal="center" vertical="center"/>
    </xf>
    <xf numFmtId="176" fontId="6" fillId="0" borderId="7" xfId="4" applyNumberFormat="1" applyFont="1" applyFill="1" applyBorder="1" applyAlignment="1">
      <alignment horizontal="center" vertical="center"/>
    </xf>
    <xf numFmtId="176" fontId="6" fillId="0" borderId="8" xfId="4" applyNumberFormat="1" applyFont="1" applyFill="1" applyBorder="1" applyAlignment="1">
      <alignment horizontal="center" vertical="center"/>
    </xf>
    <xf numFmtId="0" fontId="6" fillId="0" borderId="35" xfId="1" applyNumberFormat="1" applyFont="1" applyBorder="1" applyAlignment="1">
      <alignment horizontal="center" vertical="center"/>
    </xf>
    <xf numFmtId="0" fontId="6" fillId="0" borderId="8" xfId="1" applyNumberFormat="1" applyFont="1" applyBorder="1" applyAlignment="1">
      <alignment horizontal="center" vertical="center"/>
    </xf>
    <xf numFmtId="0" fontId="6" fillId="0" borderId="7" xfId="1" applyNumberFormat="1" applyFont="1" applyFill="1" applyBorder="1" applyAlignment="1">
      <alignment horizontal="center" vertical="center"/>
    </xf>
    <xf numFmtId="0" fontId="6" fillId="0" borderId="8" xfId="1" applyNumberFormat="1" applyFont="1" applyFill="1" applyBorder="1" applyAlignment="1">
      <alignment horizontal="center" vertical="center"/>
    </xf>
    <xf numFmtId="0" fontId="8" fillId="7" borderId="7" xfId="0" applyFont="1" applyFill="1" applyBorder="1" applyAlignment="1">
      <alignment horizontal="center" vertical="center"/>
    </xf>
    <xf numFmtId="0" fontId="8" fillId="7" borderId="8" xfId="0" applyFont="1" applyFill="1" applyBorder="1" applyAlignment="1">
      <alignment horizontal="center" vertical="center"/>
    </xf>
    <xf numFmtId="0" fontId="8" fillId="8" borderId="1" xfId="0" applyFont="1" applyFill="1" applyBorder="1" applyAlignment="1">
      <alignment horizontal="center" vertical="center"/>
    </xf>
    <xf numFmtId="0" fontId="8" fillId="6" borderId="1" xfId="0" applyFont="1" applyFill="1" applyBorder="1" applyAlignment="1">
      <alignment horizontal="center" vertical="center"/>
    </xf>
    <xf numFmtId="0" fontId="8" fillId="5" borderId="1" xfId="0" applyFont="1" applyFill="1" applyBorder="1" applyAlignment="1">
      <alignment horizontal="center" vertical="center"/>
    </xf>
    <xf numFmtId="0" fontId="6" fillId="5" borderId="7" xfId="1" applyNumberFormat="1" applyFont="1" applyFill="1" applyBorder="1" applyAlignment="1">
      <alignment horizontal="center" vertical="center"/>
    </xf>
    <xf numFmtId="0" fontId="6" fillId="5" borderId="8" xfId="1" applyNumberFormat="1" applyFont="1" applyFill="1" applyBorder="1" applyAlignment="1">
      <alignment horizontal="center" vertical="center"/>
    </xf>
    <xf numFmtId="0" fontId="8" fillId="5" borderId="3" xfId="0" applyFont="1" applyFill="1" applyBorder="1" applyAlignment="1">
      <alignment horizontal="center" vertical="center" shrinkToFit="1"/>
    </xf>
    <xf numFmtId="0" fontId="8" fillId="8" borderId="3" xfId="0" applyFont="1" applyFill="1" applyBorder="1" applyAlignment="1">
      <alignment horizontal="center" vertical="center" shrinkToFit="1"/>
    </xf>
    <xf numFmtId="0" fontId="6" fillId="5" borderId="14" xfId="1" applyNumberFormat="1" applyFont="1" applyFill="1" applyBorder="1" applyAlignment="1">
      <alignment horizontal="center" vertical="center"/>
    </xf>
    <xf numFmtId="0" fontId="6" fillId="5" borderId="15" xfId="1" applyNumberFormat="1" applyFont="1" applyFill="1" applyBorder="1" applyAlignment="1">
      <alignment horizontal="center" vertical="center"/>
    </xf>
    <xf numFmtId="0" fontId="8" fillId="0" borderId="35" xfId="0" applyFont="1" applyBorder="1" applyAlignment="1">
      <alignment horizontal="center" vertical="center"/>
    </xf>
    <xf numFmtId="0" fontId="8" fillId="0" borderId="8" xfId="0" applyFont="1" applyBorder="1" applyAlignment="1">
      <alignment horizontal="center" vertical="center"/>
    </xf>
    <xf numFmtId="0" fontId="8" fillId="0" borderId="36" xfId="0" applyFont="1" applyBorder="1" applyAlignment="1">
      <alignment horizontal="center" vertical="center" shrinkToFit="1"/>
    </xf>
    <xf numFmtId="0" fontId="8" fillId="0" borderId="15" xfId="0" applyFont="1" applyBorder="1" applyAlignment="1">
      <alignment horizontal="center" vertical="center" shrinkToFit="1"/>
    </xf>
    <xf numFmtId="0" fontId="8" fillId="6" borderId="3" xfId="0" applyFont="1" applyFill="1" applyBorder="1" applyAlignment="1">
      <alignment horizontal="center" vertical="center" shrinkToFit="1"/>
    </xf>
    <xf numFmtId="0" fontId="8" fillId="7" borderId="1" xfId="0" applyFont="1" applyFill="1" applyBorder="1" applyAlignment="1">
      <alignment horizontal="center" vertical="center"/>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6" fillId="7" borderId="7" xfId="1" applyNumberFormat="1" applyFont="1" applyFill="1" applyBorder="1" applyAlignment="1">
      <alignment horizontal="center" vertical="center"/>
    </xf>
    <xf numFmtId="0" fontId="6" fillId="7" borderId="8" xfId="1" applyNumberFormat="1" applyFont="1" applyFill="1" applyBorder="1" applyAlignment="1">
      <alignment horizontal="center" vertical="center"/>
    </xf>
    <xf numFmtId="176" fontId="6" fillId="7" borderId="7" xfId="4" applyNumberFormat="1" applyFont="1" applyFill="1" applyBorder="1" applyAlignment="1">
      <alignment horizontal="center" vertical="center"/>
    </xf>
    <xf numFmtId="176" fontId="6" fillId="7" borderId="8" xfId="4" applyNumberFormat="1" applyFont="1" applyFill="1" applyBorder="1" applyAlignment="1">
      <alignment horizontal="center" vertical="center"/>
    </xf>
    <xf numFmtId="0" fontId="8" fillId="7" borderId="14" xfId="0" applyFont="1" applyFill="1" applyBorder="1" applyAlignment="1">
      <alignment horizontal="center" vertical="center" shrinkToFit="1"/>
    </xf>
    <xf numFmtId="0" fontId="8" fillId="7" borderId="15" xfId="0" applyFont="1" applyFill="1" applyBorder="1" applyAlignment="1">
      <alignment horizontal="center" vertical="center" shrinkToFit="1"/>
    </xf>
    <xf numFmtId="176" fontId="6" fillId="6" borderId="1" xfId="4" applyNumberFormat="1" applyFont="1" applyFill="1" applyBorder="1" applyAlignment="1">
      <alignment horizontal="center" vertical="center"/>
    </xf>
    <xf numFmtId="0" fontId="8" fillId="7" borderId="3" xfId="0" applyFont="1" applyFill="1" applyBorder="1" applyAlignment="1">
      <alignment horizontal="center" vertical="center" shrinkToFit="1"/>
    </xf>
    <xf numFmtId="0" fontId="8" fillId="5" borderId="7" xfId="0" applyFont="1" applyFill="1" applyBorder="1" applyAlignment="1">
      <alignment horizontal="center" vertical="center"/>
    </xf>
    <xf numFmtId="0" fontId="8" fillId="5" borderId="8" xfId="0" applyFont="1" applyFill="1" applyBorder="1" applyAlignment="1">
      <alignment horizontal="center" vertical="center"/>
    </xf>
    <xf numFmtId="0" fontId="6" fillId="6" borderId="1" xfId="1" applyNumberFormat="1" applyFont="1" applyFill="1" applyBorder="1" applyAlignment="1">
      <alignment horizontal="center" vertical="center"/>
    </xf>
    <xf numFmtId="176" fontId="6" fillId="0" borderId="35" xfId="4" applyNumberFormat="1" applyFont="1" applyBorder="1" applyAlignment="1">
      <alignment horizontal="center" vertical="center"/>
    </xf>
    <xf numFmtId="176" fontId="6" fillId="0" borderId="8" xfId="4" applyNumberFormat="1" applyFont="1" applyBorder="1" applyAlignment="1">
      <alignment horizontal="center" vertical="center"/>
    </xf>
    <xf numFmtId="0" fontId="6" fillId="5" borderId="1" xfId="1" applyNumberFormat="1" applyFont="1" applyFill="1" applyBorder="1" applyAlignment="1">
      <alignment horizontal="center" vertical="center"/>
    </xf>
    <xf numFmtId="0" fontId="6" fillId="0" borderId="8" xfId="1" applyNumberFormat="1" applyFont="1" applyBorder="1" applyAlignment="1">
      <alignment horizontal="center" vertical="center" textRotation="255" shrinkToFit="1"/>
    </xf>
    <xf numFmtId="0" fontId="6" fillId="0" borderId="1" xfId="1" applyNumberFormat="1" applyFont="1" applyBorder="1" applyAlignment="1">
      <alignment horizontal="center" vertical="center" textRotation="255" shrinkToFit="1"/>
    </xf>
    <xf numFmtId="0" fontId="6" fillId="8" borderId="1"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176" fontId="6" fillId="0" borderId="1" xfId="4" applyNumberFormat="1" applyFont="1" applyFill="1" applyBorder="1" applyAlignment="1">
      <alignment horizontal="center" vertical="center"/>
    </xf>
    <xf numFmtId="176" fontId="6" fillId="8" borderId="1" xfId="4" applyNumberFormat="1" applyFont="1" applyFill="1" applyBorder="1" applyAlignment="1">
      <alignment horizontal="center" vertical="center"/>
    </xf>
    <xf numFmtId="176" fontId="6" fillId="7" borderId="1" xfId="4" applyNumberFormat="1" applyFont="1" applyFill="1" applyBorder="1" applyAlignment="1">
      <alignment horizontal="center" vertical="center"/>
    </xf>
    <xf numFmtId="176" fontId="6" fillId="5" borderId="1" xfId="4" applyNumberFormat="1" applyFont="1" applyFill="1" applyBorder="1" applyAlignment="1">
      <alignment horizontal="center" vertical="center"/>
    </xf>
    <xf numFmtId="176" fontId="6" fillId="6" borderId="7" xfId="4" applyNumberFormat="1" applyFont="1" applyFill="1" applyBorder="1" applyAlignment="1">
      <alignment horizontal="center" vertical="center"/>
    </xf>
    <xf numFmtId="176" fontId="6" fillId="6" borderId="8" xfId="4" applyNumberFormat="1" applyFont="1" applyFill="1" applyBorder="1" applyAlignment="1">
      <alignment horizontal="center" vertical="center"/>
    </xf>
    <xf numFmtId="0" fontId="6" fillId="7" borderId="1" xfId="1" applyNumberFormat="1" applyFont="1" applyFill="1" applyBorder="1" applyAlignment="1">
      <alignment horizontal="center" vertical="center"/>
    </xf>
    <xf numFmtId="0" fontId="6" fillId="6" borderId="7" xfId="1" applyNumberFormat="1" applyFont="1" applyFill="1" applyBorder="1" applyAlignment="1">
      <alignment horizontal="center" vertical="center"/>
    </xf>
    <xf numFmtId="0" fontId="6" fillId="6" borderId="8" xfId="1" applyNumberFormat="1" applyFont="1" applyFill="1" applyBorder="1" applyAlignment="1">
      <alignment horizontal="center" vertical="center"/>
    </xf>
    <xf numFmtId="176" fontId="6" fillId="5" borderId="7" xfId="4" applyNumberFormat="1" applyFont="1" applyFill="1" applyBorder="1" applyAlignment="1">
      <alignment horizontal="center" vertical="center"/>
    </xf>
    <xf numFmtId="176" fontId="6" fillId="5" borderId="8" xfId="4" applyNumberFormat="1" applyFont="1" applyFill="1" applyBorder="1" applyAlignment="1">
      <alignment horizontal="center" vertical="center"/>
    </xf>
    <xf numFmtId="0" fontId="6" fillId="0" borderId="39" xfId="1" applyNumberFormat="1" applyFont="1" applyBorder="1" applyAlignment="1">
      <alignment horizontal="center" vertical="center" textRotation="255" shrinkToFit="1"/>
    </xf>
    <xf numFmtId="0" fontId="8" fillId="0" borderId="7" xfId="0" applyFont="1" applyBorder="1" applyAlignment="1">
      <alignment horizontal="center" vertical="center"/>
    </xf>
    <xf numFmtId="0" fontId="8" fillId="0" borderId="14" xfId="0" applyFont="1" applyBorder="1" applyAlignment="1">
      <alignment horizontal="center" vertical="center" shrinkToFit="1"/>
    </xf>
    <xf numFmtId="0" fontId="8" fillId="0" borderId="31" xfId="0" applyFont="1" applyBorder="1" applyAlignment="1">
      <alignment horizontal="left" vertical="center" wrapText="1"/>
    </xf>
    <xf numFmtId="0" fontId="8" fillId="0" borderId="32" xfId="0" applyFont="1" applyBorder="1" applyAlignment="1">
      <alignment horizontal="left" vertical="center" wrapText="1"/>
    </xf>
    <xf numFmtId="0" fontId="8" fillId="6" borderId="14" xfId="0" applyFont="1" applyFill="1" applyBorder="1" applyAlignment="1">
      <alignment horizontal="center" vertical="center" shrinkToFit="1"/>
    </xf>
    <xf numFmtId="0" fontId="8" fillId="6" borderId="15" xfId="0" applyFont="1" applyFill="1" applyBorder="1" applyAlignment="1">
      <alignment horizontal="center" vertical="center" shrinkToFit="1"/>
    </xf>
    <xf numFmtId="0" fontId="8" fillId="5" borderId="14" xfId="0" applyFont="1" applyFill="1" applyBorder="1" applyAlignment="1">
      <alignment horizontal="center" vertical="center" shrinkToFit="1"/>
    </xf>
    <xf numFmtId="0" fontId="8" fillId="5" borderId="15" xfId="0" applyFont="1" applyFill="1" applyBorder="1" applyAlignment="1">
      <alignment horizontal="center" vertical="center" shrinkToFit="1"/>
    </xf>
    <xf numFmtId="0" fontId="0" fillId="7" borderId="33" xfId="0" applyFill="1" applyBorder="1" applyAlignment="1">
      <alignment horizontal="left" vertical="center" wrapText="1"/>
    </xf>
    <xf numFmtId="0" fontId="0" fillId="7" borderId="4" xfId="0" applyFill="1" applyBorder="1" applyAlignment="1">
      <alignment horizontal="left" vertical="center" wrapText="1"/>
    </xf>
    <xf numFmtId="0" fontId="0" fillId="7" borderId="34" xfId="0" applyFill="1" applyBorder="1" applyAlignment="1">
      <alignment horizontal="left" vertical="center" wrapText="1"/>
    </xf>
    <xf numFmtId="0" fontId="4" fillId="7" borderId="7" xfId="0" applyFont="1" applyFill="1" applyBorder="1" applyAlignment="1">
      <alignment horizontal="left" vertical="center" wrapText="1"/>
    </xf>
    <xf numFmtId="0" fontId="4" fillId="7" borderId="8" xfId="0" applyFont="1" applyFill="1" applyBorder="1" applyAlignment="1">
      <alignment horizontal="left" vertical="center" wrapText="1"/>
    </xf>
    <xf numFmtId="0" fontId="4" fillId="7" borderId="6" xfId="0" applyFont="1" applyFill="1" applyBorder="1" applyAlignment="1">
      <alignment horizontal="left" vertical="center" wrapText="1"/>
    </xf>
    <xf numFmtId="0" fontId="4" fillId="7" borderId="7" xfId="0" applyFont="1" applyFill="1" applyBorder="1" applyAlignment="1">
      <alignment horizontal="left" vertical="center"/>
    </xf>
    <xf numFmtId="0" fontId="4" fillId="7" borderId="6" xfId="0" applyFont="1" applyFill="1" applyBorder="1" applyAlignment="1">
      <alignment horizontal="left" vertical="center"/>
    </xf>
    <xf numFmtId="0" fontId="4" fillId="7" borderId="8" xfId="0" applyFont="1" applyFill="1" applyBorder="1" applyAlignment="1">
      <alignment horizontal="left" vertical="center"/>
    </xf>
    <xf numFmtId="0" fontId="0" fillId="7" borderId="6" xfId="0" applyFill="1" applyBorder="1" applyAlignment="1">
      <alignment horizontal="left" vertical="center"/>
    </xf>
    <xf numFmtId="0" fontId="0" fillId="7" borderId="33" xfId="0" applyFill="1" applyBorder="1" applyAlignment="1">
      <alignment horizontal="left" vertical="center"/>
    </xf>
    <xf numFmtId="0" fontId="0" fillId="7" borderId="4" xfId="0" applyFill="1" applyBorder="1" applyAlignment="1">
      <alignment horizontal="left" vertical="center"/>
    </xf>
    <xf numFmtId="0" fontId="0" fillId="7" borderId="34" xfId="0" applyFill="1" applyBorder="1" applyAlignment="1">
      <alignment horizontal="left" vertical="center"/>
    </xf>
    <xf numFmtId="0" fontId="0" fillId="7" borderId="7" xfId="0" applyFill="1" applyBorder="1" applyAlignment="1">
      <alignment horizontal="left" vertical="center"/>
    </xf>
    <xf numFmtId="0" fontId="0" fillId="7" borderId="8" xfId="0" applyFill="1" applyBorder="1" applyAlignment="1">
      <alignment horizontal="left" vertical="center"/>
    </xf>
    <xf numFmtId="0" fontId="4" fillId="7" borderId="31" xfId="0" applyFont="1" applyFill="1" applyBorder="1" applyAlignment="1">
      <alignment horizontal="left" vertical="center"/>
    </xf>
    <xf numFmtId="0" fontId="4" fillId="7" borderId="32" xfId="0" applyFont="1" applyFill="1" applyBorder="1" applyAlignment="1">
      <alignment horizontal="left" vertical="center"/>
    </xf>
    <xf numFmtId="0" fontId="4" fillId="7" borderId="51" xfId="0" applyFont="1" applyFill="1" applyBorder="1" applyAlignment="1">
      <alignment horizontal="left" vertical="center"/>
    </xf>
    <xf numFmtId="0" fontId="4" fillId="7" borderId="44" xfId="0" applyFont="1" applyFill="1" applyBorder="1" applyAlignment="1">
      <alignment horizontal="left" vertical="center"/>
    </xf>
    <xf numFmtId="0" fontId="4" fillId="7" borderId="57" xfId="0" applyFont="1" applyFill="1" applyBorder="1" applyAlignment="1">
      <alignment horizontal="left" vertical="center" wrapText="1"/>
    </xf>
    <xf numFmtId="0" fontId="0" fillId="7" borderId="44" xfId="0" applyFill="1" applyBorder="1" applyAlignment="1">
      <alignment horizontal="left" vertical="center" wrapText="1"/>
    </xf>
    <xf numFmtId="0" fontId="0" fillId="7" borderId="52" xfId="0" applyFill="1" applyBorder="1" applyAlignment="1">
      <alignment horizontal="left" vertical="center" wrapText="1"/>
    </xf>
    <xf numFmtId="0" fontId="4" fillId="7" borderId="51" xfId="0" applyFont="1" applyFill="1" applyBorder="1" applyAlignment="1">
      <alignment horizontal="left" vertical="center" wrapText="1"/>
    </xf>
    <xf numFmtId="0" fontId="0" fillId="7" borderId="58" xfId="0" applyFill="1" applyBorder="1" applyAlignment="1">
      <alignment horizontal="left" vertical="center" wrapText="1"/>
    </xf>
    <xf numFmtId="0" fontId="4" fillId="7" borderId="44" xfId="0" applyFont="1" applyFill="1" applyBorder="1" applyAlignment="1">
      <alignment horizontal="left" vertical="center" wrapText="1"/>
    </xf>
    <xf numFmtId="0" fontId="4" fillId="7" borderId="58" xfId="0" applyFont="1" applyFill="1" applyBorder="1" applyAlignment="1">
      <alignment horizontal="left" vertical="center" wrapText="1"/>
    </xf>
    <xf numFmtId="0" fontId="4" fillId="7" borderId="57" xfId="0" applyFont="1" applyFill="1" applyBorder="1" applyAlignment="1">
      <alignment horizontal="left" vertical="center"/>
    </xf>
    <xf numFmtId="0" fontId="4" fillId="7" borderId="52" xfId="0" applyFont="1" applyFill="1" applyBorder="1" applyAlignment="1">
      <alignment horizontal="left" vertical="center" wrapText="1"/>
    </xf>
    <xf numFmtId="0" fontId="4" fillId="7" borderId="58" xfId="0" applyFont="1" applyFill="1" applyBorder="1" applyAlignment="1">
      <alignment horizontal="left" vertical="center"/>
    </xf>
    <xf numFmtId="0" fontId="2" fillId="5" borderId="1" xfId="5" applyFont="1" applyFill="1" applyBorder="1" applyAlignment="1">
      <alignment vertical="center"/>
    </xf>
    <xf numFmtId="0" fontId="2" fillId="5" borderId="1" xfId="5" applyFont="1" applyFill="1" applyBorder="1" applyAlignment="1">
      <alignment horizontal="center" vertical="center"/>
    </xf>
    <xf numFmtId="0" fontId="2" fillId="5" borderId="1" xfId="5" applyFont="1" applyFill="1" applyBorder="1" applyAlignment="1">
      <alignment horizontal="center"/>
    </xf>
    <xf numFmtId="0" fontId="4" fillId="0" borderId="0" xfId="5"/>
    <xf numFmtId="0" fontId="4" fillId="7" borderId="1" xfId="5" applyFill="1" applyBorder="1"/>
    <xf numFmtId="0" fontId="4" fillId="7" borderId="1" xfId="5" applyFill="1" applyBorder="1" applyAlignment="1">
      <alignment horizontal="left" vertical="top" wrapText="1"/>
    </xf>
    <xf numFmtId="0" fontId="4" fillId="10" borderId="0" xfId="5" applyFill="1" applyAlignment="1">
      <alignment vertical="center"/>
    </xf>
    <xf numFmtId="0" fontId="4" fillId="10" borderId="0" xfId="5" applyFill="1" applyAlignment="1">
      <alignment horizontal="center" vertical="center"/>
    </xf>
    <xf numFmtId="0" fontId="4" fillId="10" borderId="0" xfId="5" applyFill="1"/>
  </cellXfs>
  <cellStyles count="6">
    <cellStyle name="常规" xfId="0" builtinId="0"/>
    <cellStyle name="常规 2" xfId="2" xr:uid="{00000000-0005-0000-0000-000001000000}"/>
    <cellStyle name="常规 2 2" xfId="3" xr:uid="{00000000-0005-0000-0000-000002000000}"/>
    <cellStyle name="常规 2 3" xfId="5" xr:uid="{6519CEF4-6B2E-4C2C-ACF1-129E2E6FA8A5}"/>
    <cellStyle name="常规 3" xfId="1" xr:uid="{00000000-0005-0000-0000-000003000000}"/>
    <cellStyle name="千位分隔" xfId="4" builtinId="3"/>
  </cellStyles>
  <dxfs count="0"/>
  <tableStyles count="0" defaultTableStyle="TableStyleMedium2"/>
  <colors>
    <mruColors>
      <color rgb="FFFF6600"/>
      <color rgb="FFFF9900"/>
      <color rgb="FFFF33CC"/>
      <color rgb="FFFF9933"/>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g"/><Relationship Id="rId3" Type="http://schemas.openxmlformats.org/officeDocument/2006/relationships/image" Target="../media/image3.jpg"/><Relationship Id="rId7" Type="http://schemas.openxmlformats.org/officeDocument/2006/relationships/image" Target="../media/image7.jpg"/><Relationship Id="rId12" Type="http://schemas.openxmlformats.org/officeDocument/2006/relationships/image" Target="../media/image12.jpg"/><Relationship Id="rId2" Type="http://schemas.openxmlformats.org/officeDocument/2006/relationships/image" Target="../media/image2.jpg"/><Relationship Id="rId1" Type="http://schemas.openxmlformats.org/officeDocument/2006/relationships/image" Target="../media/image1.jpg"/><Relationship Id="rId6" Type="http://schemas.openxmlformats.org/officeDocument/2006/relationships/image" Target="../media/image6.jpg"/><Relationship Id="rId11" Type="http://schemas.openxmlformats.org/officeDocument/2006/relationships/image" Target="../media/image11.jpg"/><Relationship Id="rId5" Type="http://schemas.openxmlformats.org/officeDocument/2006/relationships/image" Target="../media/image5.jpg"/><Relationship Id="rId10" Type="http://schemas.openxmlformats.org/officeDocument/2006/relationships/image" Target="../media/image10.jpg"/><Relationship Id="rId4" Type="http://schemas.openxmlformats.org/officeDocument/2006/relationships/image" Target="../media/image4.jpg"/><Relationship Id="rId9" Type="http://schemas.openxmlformats.org/officeDocument/2006/relationships/image" Target="../media/image9.jpg"/></Relationships>
</file>

<file path=xl/drawings/_rels/drawing2.xml.rels><?xml version="1.0" encoding="UTF-8" standalone="yes"?>
<Relationships xmlns="http://schemas.openxmlformats.org/package/2006/relationships"><Relationship Id="rId8" Type="http://schemas.openxmlformats.org/officeDocument/2006/relationships/image" Target="../media/image20.jpg"/><Relationship Id="rId13" Type="http://schemas.openxmlformats.org/officeDocument/2006/relationships/image" Target="../media/image25.jpg"/><Relationship Id="rId3" Type="http://schemas.openxmlformats.org/officeDocument/2006/relationships/image" Target="../media/image15.jpg"/><Relationship Id="rId7" Type="http://schemas.openxmlformats.org/officeDocument/2006/relationships/image" Target="../media/image19.jpg"/><Relationship Id="rId12" Type="http://schemas.openxmlformats.org/officeDocument/2006/relationships/image" Target="../media/image24.jpg"/><Relationship Id="rId2" Type="http://schemas.openxmlformats.org/officeDocument/2006/relationships/image" Target="../media/image14.jpg"/><Relationship Id="rId1" Type="http://schemas.openxmlformats.org/officeDocument/2006/relationships/image" Target="../media/image13.jpg"/><Relationship Id="rId6" Type="http://schemas.openxmlformats.org/officeDocument/2006/relationships/image" Target="../media/image18.jpg"/><Relationship Id="rId11" Type="http://schemas.openxmlformats.org/officeDocument/2006/relationships/image" Target="../media/image23.jpg"/><Relationship Id="rId5" Type="http://schemas.openxmlformats.org/officeDocument/2006/relationships/image" Target="../media/image17.jpg"/><Relationship Id="rId15" Type="http://schemas.openxmlformats.org/officeDocument/2006/relationships/image" Target="../media/image27.jpg"/><Relationship Id="rId10" Type="http://schemas.openxmlformats.org/officeDocument/2006/relationships/image" Target="../media/image22.jpg"/><Relationship Id="rId4" Type="http://schemas.openxmlformats.org/officeDocument/2006/relationships/image" Target="../media/image16.jpg"/><Relationship Id="rId9" Type="http://schemas.openxmlformats.org/officeDocument/2006/relationships/image" Target="../media/image21.jpg"/><Relationship Id="rId14" Type="http://schemas.openxmlformats.org/officeDocument/2006/relationships/image" Target="../media/image26.jpg"/></Relationships>
</file>

<file path=xl/drawings/_rels/drawing3.xml.rels><?xml version="1.0" encoding="UTF-8" standalone="yes"?>
<Relationships xmlns="http://schemas.openxmlformats.org/package/2006/relationships"><Relationship Id="rId13" Type="http://schemas.openxmlformats.org/officeDocument/2006/relationships/image" Target="../media/image31.jpg"/><Relationship Id="rId18" Type="http://schemas.openxmlformats.org/officeDocument/2006/relationships/image" Target="../media/image36.jpg"/><Relationship Id="rId26" Type="http://schemas.openxmlformats.org/officeDocument/2006/relationships/image" Target="../media/image44.jpg"/><Relationship Id="rId39" Type="http://schemas.openxmlformats.org/officeDocument/2006/relationships/image" Target="../media/image57.jpg"/><Relationship Id="rId21" Type="http://schemas.openxmlformats.org/officeDocument/2006/relationships/image" Target="../media/image39.jpg"/><Relationship Id="rId34" Type="http://schemas.openxmlformats.org/officeDocument/2006/relationships/image" Target="../media/image52.jpg"/><Relationship Id="rId42" Type="http://schemas.openxmlformats.org/officeDocument/2006/relationships/image" Target="../media/image60.jpeg"/><Relationship Id="rId47" Type="http://schemas.openxmlformats.org/officeDocument/2006/relationships/image" Target="../media/image65.jpeg"/><Relationship Id="rId50" Type="http://schemas.openxmlformats.org/officeDocument/2006/relationships/image" Target="../media/image68.jpg"/><Relationship Id="rId55" Type="http://schemas.openxmlformats.org/officeDocument/2006/relationships/image" Target="../media/image73.jpg"/><Relationship Id="rId63" Type="http://schemas.openxmlformats.org/officeDocument/2006/relationships/image" Target="../media/image81.jpg"/><Relationship Id="rId68" Type="http://schemas.openxmlformats.org/officeDocument/2006/relationships/image" Target="../media/image86.jpg"/><Relationship Id="rId76" Type="http://schemas.openxmlformats.org/officeDocument/2006/relationships/image" Target="../media/image94.jpg"/><Relationship Id="rId84" Type="http://schemas.openxmlformats.org/officeDocument/2006/relationships/image" Target="../media/image102.jpg"/><Relationship Id="rId7" Type="http://schemas.openxmlformats.org/officeDocument/2006/relationships/image" Target="../media/image10.jpg"/><Relationship Id="rId71" Type="http://schemas.openxmlformats.org/officeDocument/2006/relationships/image" Target="../media/image89.jpg"/><Relationship Id="rId2" Type="http://schemas.openxmlformats.org/officeDocument/2006/relationships/image" Target="../media/image5.jpg"/><Relationship Id="rId16" Type="http://schemas.openxmlformats.org/officeDocument/2006/relationships/image" Target="../media/image34.jpg"/><Relationship Id="rId29" Type="http://schemas.openxmlformats.org/officeDocument/2006/relationships/image" Target="../media/image47.jpg"/><Relationship Id="rId11" Type="http://schemas.openxmlformats.org/officeDocument/2006/relationships/image" Target="../media/image29.jpg"/><Relationship Id="rId24" Type="http://schemas.openxmlformats.org/officeDocument/2006/relationships/image" Target="../media/image42.jpg"/><Relationship Id="rId32" Type="http://schemas.openxmlformats.org/officeDocument/2006/relationships/image" Target="../media/image50.jpg"/><Relationship Id="rId37" Type="http://schemas.openxmlformats.org/officeDocument/2006/relationships/image" Target="../media/image55.jpg"/><Relationship Id="rId40" Type="http://schemas.openxmlformats.org/officeDocument/2006/relationships/image" Target="../media/image58.jpg"/><Relationship Id="rId45" Type="http://schemas.openxmlformats.org/officeDocument/2006/relationships/image" Target="../media/image63.jpg"/><Relationship Id="rId53" Type="http://schemas.openxmlformats.org/officeDocument/2006/relationships/image" Target="../media/image71.jpg"/><Relationship Id="rId58" Type="http://schemas.openxmlformats.org/officeDocument/2006/relationships/image" Target="../media/image76.jpg"/><Relationship Id="rId66" Type="http://schemas.openxmlformats.org/officeDocument/2006/relationships/image" Target="../media/image84.jpg"/><Relationship Id="rId74" Type="http://schemas.openxmlformats.org/officeDocument/2006/relationships/image" Target="../media/image92.jpg"/><Relationship Id="rId79" Type="http://schemas.openxmlformats.org/officeDocument/2006/relationships/image" Target="../media/image97.jpg"/><Relationship Id="rId5" Type="http://schemas.openxmlformats.org/officeDocument/2006/relationships/image" Target="../media/image8.jpg"/><Relationship Id="rId61" Type="http://schemas.openxmlformats.org/officeDocument/2006/relationships/image" Target="../media/image79.jpg"/><Relationship Id="rId82" Type="http://schemas.openxmlformats.org/officeDocument/2006/relationships/image" Target="../media/image100.jpg"/><Relationship Id="rId19" Type="http://schemas.openxmlformats.org/officeDocument/2006/relationships/image" Target="../media/image37.jpg"/><Relationship Id="rId4" Type="http://schemas.openxmlformats.org/officeDocument/2006/relationships/image" Target="../media/image7.jpg"/><Relationship Id="rId9" Type="http://schemas.openxmlformats.org/officeDocument/2006/relationships/image" Target="../media/image12.jpg"/><Relationship Id="rId14" Type="http://schemas.openxmlformats.org/officeDocument/2006/relationships/image" Target="../media/image32.jpg"/><Relationship Id="rId22" Type="http://schemas.openxmlformats.org/officeDocument/2006/relationships/image" Target="../media/image40.jpg"/><Relationship Id="rId27" Type="http://schemas.openxmlformats.org/officeDocument/2006/relationships/image" Target="../media/image45.jpg"/><Relationship Id="rId30" Type="http://schemas.openxmlformats.org/officeDocument/2006/relationships/image" Target="../media/image48.jpg"/><Relationship Id="rId35" Type="http://schemas.openxmlformats.org/officeDocument/2006/relationships/image" Target="../media/image53.jpg"/><Relationship Id="rId43" Type="http://schemas.openxmlformats.org/officeDocument/2006/relationships/image" Target="../media/image61.jpg"/><Relationship Id="rId48" Type="http://schemas.openxmlformats.org/officeDocument/2006/relationships/image" Target="../media/image66.jpg"/><Relationship Id="rId56" Type="http://schemas.openxmlformats.org/officeDocument/2006/relationships/image" Target="../media/image74.jpg"/><Relationship Id="rId64" Type="http://schemas.openxmlformats.org/officeDocument/2006/relationships/image" Target="../media/image82.jpg"/><Relationship Id="rId69" Type="http://schemas.openxmlformats.org/officeDocument/2006/relationships/image" Target="../media/image87.jpg"/><Relationship Id="rId77" Type="http://schemas.openxmlformats.org/officeDocument/2006/relationships/image" Target="../media/image95.jpg"/><Relationship Id="rId8" Type="http://schemas.openxmlformats.org/officeDocument/2006/relationships/image" Target="../media/image11.jpg"/><Relationship Id="rId51" Type="http://schemas.openxmlformats.org/officeDocument/2006/relationships/image" Target="../media/image69.jpg"/><Relationship Id="rId72" Type="http://schemas.openxmlformats.org/officeDocument/2006/relationships/image" Target="../media/image90.jpg"/><Relationship Id="rId80" Type="http://schemas.openxmlformats.org/officeDocument/2006/relationships/image" Target="../media/image98.jpg"/><Relationship Id="rId85" Type="http://schemas.openxmlformats.org/officeDocument/2006/relationships/image" Target="../media/image103.jpeg"/><Relationship Id="rId3" Type="http://schemas.openxmlformats.org/officeDocument/2006/relationships/image" Target="../media/image6.jpg"/><Relationship Id="rId12" Type="http://schemas.openxmlformats.org/officeDocument/2006/relationships/image" Target="../media/image30.jpg"/><Relationship Id="rId17" Type="http://schemas.openxmlformats.org/officeDocument/2006/relationships/image" Target="../media/image35.jpg"/><Relationship Id="rId25" Type="http://schemas.openxmlformats.org/officeDocument/2006/relationships/image" Target="../media/image43.jpg"/><Relationship Id="rId33" Type="http://schemas.openxmlformats.org/officeDocument/2006/relationships/image" Target="../media/image51.jpg"/><Relationship Id="rId38" Type="http://schemas.openxmlformats.org/officeDocument/2006/relationships/image" Target="../media/image56.jpeg"/><Relationship Id="rId46" Type="http://schemas.openxmlformats.org/officeDocument/2006/relationships/image" Target="../media/image64.jpeg"/><Relationship Id="rId59" Type="http://schemas.openxmlformats.org/officeDocument/2006/relationships/image" Target="../media/image77.jpg"/><Relationship Id="rId67" Type="http://schemas.openxmlformats.org/officeDocument/2006/relationships/image" Target="../media/image85.jpg"/><Relationship Id="rId20" Type="http://schemas.openxmlformats.org/officeDocument/2006/relationships/image" Target="../media/image38.jpg"/><Relationship Id="rId41" Type="http://schemas.openxmlformats.org/officeDocument/2006/relationships/image" Target="../media/image59.jpg"/><Relationship Id="rId54" Type="http://schemas.openxmlformats.org/officeDocument/2006/relationships/image" Target="../media/image72.jpeg"/><Relationship Id="rId62" Type="http://schemas.openxmlformats.org/officeDocument/2006/relationships/image" Target="../media/image80.jpg"/><Relationship Id="rId70" Type="http://schemas.openxmlformats.org/officeDocument/2006/relationships/image" Target="../media/image88.jpg"/><Relationship Id="rId75" Type="http://schemas.openxmlformats.org/officeDocument/2006/relationships/image" Target="../media/image93.jpg"/><Relationship Id="rId83" Type="http://schemas.openxmlformats.org/officeDocument/2006/relationships/image" Target="../media/image101.jpg"/><Relationship Id="rId1" Type="http://schemas.openxmlformats.org/officeDocument/2006/relationships/image" Target="../media/image4.jpg"/><Relationship Id="rId6" Type="http://schemas.openxmlformats.org/officeDocument/2006/relationships/image" Target="../media/image9.jpg"/><Relationship Id="rId15" Type="http://schemas.openxmlformats.org/officeDocument/2006/relationships/image" Target="../media/image33.jpg"/><Relationship Id="rId23" Type="http://schemas.openxmlformats.org/officeDocument/2006/relationships/image" Target="../media/image41.jpg"/><Relationship Id="rId28" Type="http://schemas.openxmlformats.org/officeDocument/2006/relationships/image" Target="../media/image46.jpg"/><Relationship Id="rId36" Type="http://schemas.openxmlformats.org/officeDocument/2006/relationships/image" Target="../media/image54.jpg"/><Relationship Id="rId49" Type="http://schemas.openxmlformats.org/officeDocument/2006/relationships/image" Target="../media/image67.jpg"/><Relationship Id="rId57" Type="http://schemas.openxmlformats.org/officeDocument/2006/relationships/image" Target="../media/image75.jpg"/><Relationship Id="rId10" Type="http://schemas.openxmlformats.org/officeDocument/2006/relationships/image" Target="../media/image28.jpg"/><Relationship Id="rId31" Type="http://schemas.openxmlformats.org/officeDocument/2006/relationships/image" Target="../media/image49.jpg"/><Relationship Id="rId44" Type="http://schemas.openxmlformats.org/officeDocument/2006/relationships/image" Target="../media/image62.jpg"/><Relationship Id="rId52" Type="http://schemas.openxmlformats.org/officeDocument/2006/relationships/image" Target="../media/image70.jpg"/><Relationship Id="rId60" Type="http://schemas.openxmlformats.org/officeDocument/2006/relationships/image" Target="../media/image78.jpg"/><Relationship Id="rId65" Type="http://schemas.openxmlformats.org/officeDocument/2006/relationships/image" Target="../media/image83.jpg"/><Relationship Id="rId73" Type="http://schemas.openxmlformats.org/officeDocument/2006/relationships/image" Target="../media/image91.jpg"/><Relationship Id="rId78" Type="http://schemas.openxmlformats.org/officeDocument/2006/relationships/image" Target="../media/image96.jpg"/><Relationship Id="rId81" Type="http://schemas.openxmlformats.org/officeDocument/2006/relationships/image" Target="../media/image99.jpg"/></Relationships>
</file>

<file path=xl/drawings/drawing1.xml><?xml version="1.0" encoding="utf-8"?>
<xdr:wsDr xmlns:xdr="http://schemas.openxmlformats.org/drawingml/2006/spreadsheetDrawing" xmlns:a="http://schemas.openxmlformats.org/drawingml/2006/main">
  <xdr:twoCellAnchor editAs="oneCell">
    <xdr:from>
      <xdr:col>2</xdr:col>
      <xdr:colOff>95249</xdr:colOff>
      <xdr:row>3</xdr:row>
      <xdr:rowOff>0</xdr:rowOff>
    </xdr:from>
    <xdr:to>
      <xdr:col>2</xdr:col>
      <xdr:colOff>2171700</xdr:colOff>
      <xdr:row>3</xdr:row>
      <xdr:rowOff>1933575</xdr:rowOff>
    </xdr:to>
    <xdr:pic>
      <xdr:nvPicPr>
        <xdr:cNvPr id="3" name="图片 2">
          <a:extLst>
            <a:ext uri="{FF2B5EF4-FFF2-40B4-BE49-F238E27FC236}">
              <a16:creationId xmlns:a16="http://schemas.microsoft.com/office/drawing/2014/main" id="{8EA09D40-4F18-439E-A246-E1CE19F747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28699" y="685800"/>
          <a:ext cx="2076451" cy="1933575"/>
        </a:xfrm>
        <a:prstGeom prst="rect">
          <a:avLst/>
        </a:prstGeom>
      </xdr:spPr>
    </xdr:pic>
    <xdr:clientData/>
  </xdr:twoCellAnchor>
  <xdr:twoCellAnchor editAs="oneCell">
    <xdr:from>
      <xdr:col>3</xdr:col>
      <xdr:colOff>142874</xdr:colOff>
      <xdr:row>3</xdr:row>
      <xdr:rowOff>0</xdr:rowOff>
    </xdr:from>
    <xdr:to>
      <xdr:col>3</xdr:col>
      <xdr:colOff>2257425</xdr:colOff>
      <xdr:row>3</xdr:row>
      <xdr:rowOff>1924050</xdr:rowOff>
    </xdr:to>
    <xdr:pic>
      <xdr:nvPicPr>
        <xdr:cNvPr id="5" name="图片 4">
          <a:extLst>
            <a:ext uri="{FF2B5EF4-FFF2-40B4-BE49-F238E27FC236}">
              <a16:creationId xmlns:a16="http://schemas.microsoft.com/office/drawing/2014/main" id="{254256C0-2ABB-4801-8A2F-094B2F265C4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43274" y="685800"/>
          <a:ext cx="2114551" cy="1924050"/>
        </a:xfrm>
        <a:prstGeom prst="rect">
          <a:avLst/>
        </a:prstGeom>
      </xdr:spPr>
    </xdr:pic>
    <xdr:clientData/>
  </xdr:twoCellAnchor>
  <xdr:twoCellAnchor editAs="oneCell">
    <xdr:from>
      <xdr:col>4</xdr:col>
      <xdr:colOff>85725</xdr:colOff>
      <xdr:row>3</xdr:row>
      <xdr:rowOff>0</xdr:rowOff>
    </xdr:from>
    <xdr:to>
      <xdr:col>4</xdr:col>
      <xdr:colOff>2162175</xdr:colOff>
      <xdr:row>3</xdr:row>
      <xdr:rowOff>1933575</xdr:rowOff>
    </xdr:to>
    <xdr:pic>
      <xdr:nvPicPr>
        <xdr:cNvPr id="7" name="图片 6">
          <a:extLst>
            <a:ext uri="{FF2B5EF4-FFF2-40B4-BE49-F238E27FC236}">
              <a16:creationId xmlns:a16="http://schemas.microsoft.com/office/drawing/2014/main" id="{D592CB44-CA03-4A4F-B0C4-774689FAF0A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610225" y="685800"/>
          <a:ext cx="2076450" cy="1933575"/>
        </a:xfrm>
        <a:prstGeom prst="rect">
          <a:avLst/>
        </a:prstGeom>
      </xdr:spPr>
    </xdr:pic>
    <xdr:clientData/>
  </xdr:twoCellAnchor>
  <xdr:twoCellAnchor editAs="oneCell">
    <xdr:from>
      <xdr:col>4</xdr:col>
      <xdr:colOff>0</xdr:colOff>
      <xdr:row>4</xdr:row>
      <xdr:rowOff>9525</xdr:rowOff>
    </xdr:from>
    <xdr:to>
      <xdr:col>4</xdr:col>
      <xdr:colOff>2286000</xdr:colOff>
      <xdr:row>4</xdr:row>
      <xdr:rowOff>1666874</xdr:rowOff>
    </xdr:to>
    <xdr:pic>
      <xdr:nvPicPr>
        <xdr:cNvPr id="9" name="图片 8">
          <a:extLst>
            <a:ext uri="{FF2B5EF4-FFF2-40B4-BE49-F238E27FC236}">
              <a16:creationId xmlns:a16="http://schemas.microsoft.com/office/drawing/2014/main" id="{FF3A472D-945D-40AE-B002-A69229CCBAB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534025" y="2686050"/>
          <a:ext cx="2286000" cy="1657349"/>
        </a:xfrm>
        <a:prstGeom prst="rect">
          <a:avLst/>
        </a:prstGeom>
      </xdr:spPr>
    </xdr:pic>
    <xdr:clientData/>
  </xdr:twoCellAnchor>
  <xdr:twoCellAnchor editAs="oneCell">
    <xdr:from>
      <xdr:col>3</xdr:col>
      <xdr:colOff>0</xdr:colOff>
      <xdr:row>4</xdr:row>
      <xdr:rowOff>0</xdr:rowOff>
    </xdr:from>
    <xdr:to>
      <xdr:col>3</xdr:col>
      <xdr:colOff>2286000</xdr:colOff>
      <xdr:row>4</xdr:row>
      <xdr:rowOff>1666875</xdr:rowOff>
    </xdr:to>
    <xdr:pic>
      <xdr:nvPicPr>
        <xdr:cNvPr id="11" name="图片 10">
          <a:extLst>
            <a:ext uri="{FF2B5EF4-FFF2-40B4-BE49-F238E27FC236}">
              <a16:creationId xmlns:a16="http://schemas.microsoft.com/office/drawing/2014/main" id="{A2C64A20-F151-4780-A010-33D9F8667B7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200400" y="2676525"/>
          <a:ext cx="2286000" cy="1666875"/>
        </a:xfrm>
        <a:prstGeom prst="rect">
          <a:avLst/>
        </a:prstGeom>
      </xdr:spPr>
    </xdr:pic>
    <xdr:clientData/>
  </xdr:twoCellAnchor>
  <xdr:twoCellAnchor editAs="oneCell">
    <xdr:from>
      <xdr:col>2</xdr:col>
      <xdr:colOff>0</xdr:colOff>
      <xdr:row>3</xdr:row>
      <xdr:rowOff>1990724</xdr:rowOff>
    </xdr:from>
    <xdr:to>
      <xdr:col>2</xdr:col>
      <xdr:colOff>2229823</xdr:colOff>
      <xdr:row>4</xdr:row>
      <xdr:rowOff>1666874</xdr:rowOff>
    </xdr:to>
    <xdr:pic>
      <xdr:nvPicPr>
        <xdr:cNvPr id="13" name="图片 12">
          <a:extLst>
            <a:ext uri="{FF2B5EF4-FFF2-40B4-BE49-F238E27FC236}">
              <a16:creationId xmlns:a16="http://schemas.microsoft.com/office/drawing/2014/main" id="{56E46C9E-7740-4BCD-B424-F535D6C4328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933450" y="2676524"/>
          <a:ext cx="2229823" cy="1666875"/>
        </a:xfrm>
        <a:prstGeom prst="rect">
          <a:avLst/>
        </a:prstGeom>
      </xdr:spPr>
    </xdr:pic>
    <xdr:clientData/>
  </xdr:twoCellAnchor>
  <xdr:twoCellAnchor editAs="oneCell">
    <xdr:from>
      <xdr:col>2</xdr:col>
      <xdr:colOff>0</xdr:colOff>
      <xdr:row>5</xdr:row>
      <xdr:rowOff>1</xdr:rowOff>
    </xdr:from>
    <xdr:to>
      <xdr:col>2</xdr:col>
      <xdr:colOff>2227599</xdr:colOff>
      <xdr:row>5</xdr:row>
      <xdr:rowOff>1371601</xdr:rowOff>
    </xdr:to>
    <xdr:pic>
      <xdr:nvPicPr>
        <xdr:cNvPr id="15" name="图片 14">
          <a:extLst>
            <a:ext uri="{FF2B5EF4-FFF2-40B4-BE49-F238E27FC236}">
              <a16:creationId xmlns:a16="http://schemas.microsoft.com/office/drawing/2014/main" id="{4DFC3934-96AF-4456-8309-11DE86F8DDBC}"/>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933450" y="4381501"/>
          <a:ext cx="2227599" cy="1371600"/>
        </a:xfrm>
        <a:prstGeom prst="rect">
          <a:avLst/>
        </a:prstGeom>
      </xdr:spPr>
    </xdr:pic>
    <xdr:clientData/>
  </xdr:twoCellAnchor>
  <xdr:twoCellAnchor editAs="oneCell">
    <xdr:from>
      <xdr:col>3</xdr:col>
      <xdr:colOff>0</xdr:colOff>
      <xdr:row>5</xdr:row>
      <xdr:rowOff>0</xdr:rowOff>
    </xdr:from>
    <xdr:to>
      <xdr:col>3</xdr:col>
      <xdr:colOff>2266950</xdr:colOff>
      <xdr:row>5</xdr:row>
      <xdr:rowOff>1395830</xdr:rowOff>
    </xdr:to>
    <xdr:pic>
      <xdr:nvPicPr>
        <xdr:cNvPr id="17" name="图片 16">
          <a:extLst>
            <a:ext uri="{FF2B5EF4-FFF2-40B4-BE49-F238E27FC236}">
              <a16:creationId xmlns:a16="http://schemas.microsoft.com/office/drawing/2014/main" id="{E99C3A5E-2265-4AB5-A8EB-3E15E9ECDC64}"/>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200400" y="4381500"/>
          <a:ext cx="2266950" cy="1395830"/>
        </a:xfrm>
        <a:prstGeom prst="rect">
          <a:avLst/>
        </a:prstGeom>
      </xdr:spPr>
    </xdr:pic>
    <xdr:clientData/>
  </xdr:twoCellAnchor>
  <xdr:twoCellAnchor editAs="oneCell">
    <xdr:from>
      <xdr:col>4</xdr:col>
      <xdr:colOff>0</xdr:colOff>
      <xdr:row>5</xdr:row>
      <xdr:rowOff>0</xdr:rowOff>
    </xdr:from>
    <xdr:to>
      <xdr:col>4</xdr:col>
      <xdr:colOff>2266950</xdr:colOff>
      <xdr:row>5</xdr:row>
      <xdr:rowOff>1395830</xdr:rowOff>
    </xdr:to>
    <xdr:pic>
      <xdr:nvPicPr>
        <xdr:cNvPr id="19" name="图片 18">
          <a:extLst>
            <a:ext uri="{FF2B5EF4-FFF2-40B4-BE49-F238E27FC236}">
              <a16:creationId xmlns:a16="http://schemas.microsoft.com/office/drawing/2014/main" id="{1D29350E-270D-4DD2-970A-F3CDAAF8CB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5524500" y="4381500"/>
          <a:ext cx="2266950" cy="1395830"/>
        </a:xfrm>
        <a:prstGeom prst="rect">
          <a:avLst/>
        </a:prstGeom>
      </xdr:spPr>
    </xdr:pic>
    <xdr:clientData/>
  </xdr:twoCellAnchor>
  <xdr:twoCellAnchor editAs="oneCell">
    <xdr:from>
      <xdr:col>2</xdr:col>
      <xdr:colOff>0</xdr:colOff>
      <xdr:row>6</xdr:row>
      <xdr:rowOff>0</xdr:rowOff>
    </xdr:from>
    <xdr:to>
      <xdr:col>2</xdr:col>
      <xdr:colOff>2200848</xdr:colOff>
      <xdr:row>6</xdr:row>
      <xdr:rowOff>2257425</xdr:rowOff>
    </xdr:to>
    <xdr:pic>
      <xdr:nvPicPr>
        <xdr:cNvPr id="21" name="图片 20">
          <a:extLst>
            <a:ext uri="{FF2B5EF4-FFF2-40B4-BE49-F238E27FC236}">
              <a16:creationId xmlns:a16="http://schemas.microsoft.com/office/drawing/2014/main" id="{EA70FE0D-3D31-4CE7-86BE-C38416869C8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000125" y="5800725"/>
          <a:ext cx="2200848" cy="2257425"/>
        </a:xfrm>
        <a:prstGeom prst="rect">
          <a:avLst/>
        </a:prstGeom>
      </xdr:spPr>
    </xdr:pic>
    <xdr:clientData/>
  </xdr:twoCellAnchor>
  <xdr:twoCellAnchor editAs="oneCell">
    <xdr:from>
      <xdr:col>3</xdr:col>
      <xdr:colOff>19050</xdr:colOff>
      <xdr:row>6</xdr:row>
      <xdr:rowOff>0</xdr:rowOff>
    </xdr:from>
    <xdr:to>
      <xdr:col>3</xdr:col>
      <xdr:colOff>2229184</xdr:colOff>
      <xdr:row>6</xdr:row>
      <xdr:rowOff>2266950</xdr:rowOff>
    </xdr:to>
    <xdr:pic>
      <xdr:nvPicPr>
        <xdr:cNvPr id="23" name="图片 22">
          <a:extLst>
            <a:ext uri="{FF2B5EF4-FFF2-40B4-BE49-F238E27FC236}">
              <a16:creationId xmlns:a16="http://schemas.microsoft.com/office/drawing/2014/main" id="{D91E3587-7254-4CF9-812C-B685064EC6A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3219450" y="5800725"/>
          <a:ext cx="2210134" cy="2266950"/>
        </a:xfrm>
        <a:prstGeom prst="rect">
          <a:avLst/>
        </a:prstGeom>
      </xdr:spPr>
    </xdr:pic>
    <xdr:clientData/>
  </xdr:twoCellAnchor>
  <xdr:twoCellAnchor editAs="oneCell">
    <xdr:from>
      <xdr:col>4</xdr:col>
      <xdr:colOff>28575</xdr:colOff>
      <xdr:row>6</xdr:row>
      <xdr:rowOff>0</xdr:rowOff>
    </xdr:from>
    <xdr:to>
      <xdr:col>4</xdr:col>
      <xdr:colOff>2238709</xdr:colOff>
      <xdr:row>6</xdr:row>
      <xdr:rowOff>2266950</xdr:rowOff>
    </xdr:to>
    <xdr:pic>
      <xdr:nvPicPr>
        <xdr:cNvPr id="25" name="图片 24">
          <a:extLst>
            <a:ext uri="{FF2B5EF4-FFF2-40B4-BE49-F238E27FC236}">
              <a16:creationId xmlns:a16="http://schemas.microsoft.com/office/drawing/2014/main" id="{372EF52B-3043-4DE2-A203-58D43C84917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5553075" y="5800725"/>
          <a:ext cx="2210134" cy="2266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18</xdr:row>
      <xdr:rowOff>0</xdr:rowOff>
    </xdr:from>
    <xdr:to>
      <xdr:col>1</xdr:col>
      <xdr:colOff>1114661</xdr:colOff>
      <xdr:row>19</xdr:row>
      <xdr:rowOff>0</xdr:rowOff>
    </xdr:to>
    <xdr:pic>
      <xdr:nvPicPr>
        <xdr:cNvPr id="2" name="图片 1">
          <a:extLst>
            <a:ext uri="{FF2B5EF4-FFF2-40B4-BE49-F238E27FC236}">
              <a16:creationId xmlns:a16="http://schemas.microsoft.com/office/drawing/2014/main" id="{24DA1925-B877-4282-9985-555F58B5DE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485775"/>
          <a:ext cx="1114661" cy="1143000"/>
        </a:xfrm>
        <a:prstGeom prst="rect">
          <a:avLst/>
        </a:prstGeom>
      </xdr:spPr>
    </xdr:pic>
    <xdr:clientData/>
  </xdr:twoCellAnchor>
  <xdr:twoCellAnchor editAs="oneCell">
    <xdr:from>
      <xdr:col>1</xdr:col>
      <xdr:colOff>1</xdr:colOff>
      <xdr:row>6</xdr:row>
      <xdr:rowOff>0</xdr:rowOff>
    </xdr:from>
    <xdr:to>
      <xdr:col>1</xdr:col>
      <xdr:colOff>1107231</xdr:colOff>
      <xdr:row>6</xdr:row>
      <xdr:rowOff>1135380</xdr:rowOff>
    </xdr:to>
    <xdr:pic>
      <xdr:nvPicPr>
        <xdr:cNvPr id="3" name="图片 2">
          <a:extLst>
            <a:ext uri="{FF2B5EF4-FFF2-40B4-BE49-F238E27FC236}">
              <a16:creationId xmlns:a16="http://schemas.microsoft.com/office/drawing/2014/main" id="{A1CF6892-20E5-4490-B0C9-46BA8287047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61951" y="6200775"/>
          <a:ext cx="1107230" cy="1135380"/>
        </a:xfrm>
        <a:prstGeom prst="rect">
          <a:avLst/>
        </a:prstGeom>
      </xdr:spPr>
    </xdr:pic>
    <xdr:clientData/>
  </xdr:twoCellAnchor>
  <xdr:twoCellAnchor editAs="oneCell">
    <xdr:from>
      <xdr:col>1</xdr:col>
      <xdr:colOff>0</xdr:colOff>
      <xdr:row>7</xdr:row>
      <xdr:rowOff>0</xdr:rowOff>
    </xdr:from>
    <xdr:to>
      <xdr:col>1</xdr:col>
      <xdr:colOff>1099798</xdr:colOff>
      <xdr:row>7</xdr:row>
      <xdr:rowOff>1127760</xdr:rowOff>
    </xdr:to>
    <xdr:pic>
      <xdr:nvPicPr>
        <xdr:cNvPr id="4" name="图片 3">
          <a:extLst>
            <a:ext uri="{FF2B5EF4-FFF2-40B4-BE49-F238E27FC236}">
              <a16:creationId xmlns:a16="http://schemas.microsoft.com/office/drawing/2014/main" id="{BAFDF7B9-E1D8-4F94-BB30-1AC7DBD28EE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61950" y="1628775"/>
          <a:ext cx="1099798" cy="1127760"/>
        </a:xfrm>
        <a:prstGeom prst="rect">
          <a:avLst/>
        </a:prstGeom>
      </xdr:spPr>
    </xdr:pic>
    <xdr:clientData/>
  </xdr:twoCellAnchor>
  <xdr:twoCellAnchor editAs="oneCell">
    <xdr:from>
      <xdr:col>1</xdr:col>
      <xdr:colOff>1</xdr:colOff>
      <xdr:row>16</xdr:row>
      <xdr:rowOff>0</xdr:rowOff>
    </xdr:from>
    <xdr:to>
      <xdr:col>1</xdr:col>
      <xdr:colOff>1092369</xdr:colOff>
      <xdr:row>16</xdr:row>
      <xdr:rowOff>1120140</xdr:rowOff>
    </xdr:to>
    <xdr:pic>
      <xdr:nvPicPr>
        <xdr:cNvPr id="5" name="图片 4">
          <a:extLst>
            <a:ext uri="{FF2B5EF4-FFF2-40B4-BE49-F238E27FC236}">
              <a16:creationId xmlns:a16="http://schemas.microsoft.com/office/drawing/2014/main" id="{1AB446B7-7F7D-4417-9AFE-4EEED328BE92}"/>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61951" y="3914775"/>
          <a:ext cx="1092368" cy="1120140"/>
        </a:xfrm>
        <a:prstGeom prst="rect">
          <a:avLst/>
        </a:prstGeom>
      </xdr:spPr>
    </xdr:pic>
    <xdr:clientData/>
  </xdr:twoCellAnchor>
  <xdr:twoCellAnchor editAs="oneCell">
    <xdr:from>
      <xdr:col>1</xdr:col>
      <xdr:colOff>0</xdr:colOff>
      <xdr:row>7</xdr:row>
      <xdr:rowOff>0</xdr:rowOff>
    </xdr:from>
    <xdr:to>
      <xdr:col>1</xdr:col>
      <xdr:colOff>1097280</xdr:colOff>
      <xdr:row>7</xdr:row>
      <xdr:rowOff>1125177</xdr:rowOff>
    </xdr:to>
    <xdr:pic>
      <xdr:nvPicPr>
        <xdr:cNvPr id="6" name="图片 5">
          <a:extLst>
            <a:ext uri="{FF2B5EF4-FFF2-40B4-BE49-F238E27FC236}">
              <a16:creationId xmlns:a16="http://schemas.microsoft.com/office/drawing/2014/main" id="{8622C89B-3745-481B-83CA-862CFF939A4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61950" y="2771774"/>
          <a:ext cx="1097280" cy="1125177"/>
        </a:xfrm>
        <a:prstGeom prst="rect">
          <a:avLst/>
        </a:prstGeom>
      </xdr:spPr>
    </xdr:pic>
    <xdr:clientData/>
  </xdr:twoCellAnchor>
  <xdr:twoCellAnchor editAs="oneCell">
    <xdr:from>
      <xdr:col>1</xdr:col>
      <xdr:colOff>1</xdr:colOff>
      <xdr:row>17</xdr:row>
      <xdr:rowOff>0</xdr:rowOff>
    </xdr:from>
    <xdr:to>
      <xdr:col>1</xdr:col>
      <xdr:colOff>1104901</xdr:colOff>
      <xdr:row>17</xdr:row>
      <xdr:rowOff>1132990</xdr:rowOff>
    </xdr:to>
    <xdr:pic>
      <xdr:nvPicPr>
        <xdr:cNvPr id="8" name="图片 7">
          <a:extLst>
            <a:ext uri="{FF2B5EF4-FFF2-40B4-BE49-F238E27FC236}">
              <a16:creationId xmlns:a16="http://schemas.microsoft.com/office/drawing/2014/main" id="{0A342BB1-6802-47AF-BEED-4AF45B86D1C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61951" y="5057775"/>
          <a:ext cx="1104900" cy="1132990"/>
        </a:xfrm>
        <a:prstGeom prst="rect">
          <a:avLst/>
        </a:prstGeom>
      </xdr:spPr>
    </xdr:pic>
    <xdr:clientData/>
  </xdr:twoCellAnchor>
  <xdr:twoCellAnchor editAs="oneCell">
    <xdr:from>
      <xdr:col>1</xdr:col>
      <xdr:colOff>0</xdr:colOff>
      <xdr:row>3</xdr:row>
      <xdr:rowOff>0</xdr:rowOff>
    </xdr:from>
    <xdr:to>
      <xdr:col>1</xdr:col>
      <xdr:colOff>1114660</xdr:colOff>
      <xdr:row>4</xdr:row>
      <xdr:rowOff>0</xdr:rowOff>
    </xdr:to>
    <xdr:pic>
      <xdr:nvPicPr>
        <xdr:cNvPr id="13" name="图片 12">
          <a:extLst>
            <a:ext uri="{FF2B5EF4-FFF2-40B4-BE49-F238E27FC236}">
              <a16:creationId xmlns:a16="http://schemas.microsoft.com/office/drawing/2014/main" id="{092A623D-D0BF-4EC7-8437-0B44F52E9C1C}"/>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361950" y="5057775"/>
          <a:ext cx="1114660" cy="1143000"/>
        </a:xfrm>
        <a:prstGeom prst="rect">
          <a:avLst/>
        </a:prstGeom>
      </xdr:spPr>
    </xdr:pic>
    <xdr:clientData/>
  </xdr:twoCellAnchor>
  <xdr:twoCellAnchor editAs="oneCell">
    <xdr:from>
      <xdr:col>1</xdr:col>
      <xdr:colOff>0</xdr:colOff>
      <xdr:row>2</xdr:row>
      <xdr:rowOff>0</xdr:rowOff>
    </xdr:from>
    <xdr:to>
      <xdr:col>1</xdr:col>
      <xdr:colOff>1114661</xdr:colOff>
      <xdr:row>3</xdr:row>
      <xdr:rowOff>0</xdr:rowOff>
    </xdr:to>
    <xdr:pic>
      <xdr:nvPicPr>
        <xdr:cNvPr id="15" name="图片 14">
          <a:extLst>
            <a:ext uri="{FF2B5EF4-FFF2-40B4-BE49-F238E27FC236}">
              <a16:creationId xmlns:a16="http://schemas.microsoft.com/office/drawing/2014/main" id="{EC61C084-467F-4503-92AD-4059659F5A1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61950" y="3914775"/>
          <a:ext cx="1114661" cy="1143000"/>
        </a:xfrm>
        <a:prstGeom prst="rect">
          <a:avLst/>
        </a:prstGeom>
      </xdr:spPr>
    </xdr:pic>
    <xdr:clientData/>
  </xdr:twoCellAnchor>
  <xdr:twoCellAnchor editAs="oneCell">
    <xdr:from>
      <xdr:col>1</xdr:col>
      <xdr:colOff>0</xdr:colOff>
      <xdr:row>5</xdr:row>
      <xdr:rowOff>9525</xdr:rowOff>
    </xdr:from>
    <xdr:to>
      <xdr:col>1</xdr:col>
      <xdr:colOff>1123950</xdr:colOff>
      <xdr:row>5</xdr:row>
      <xdr:rowOff>1133475</xdr:rowOff>
    </xdr:to>
    <xdr:pic>
      <xdr:nvPicPr>
        <xdr:cNvPr id="18" name="图片 17">
          <a:extLst>
            <a:ext uri="{FF2B5EF4-FFF2-40B4-BE49-F238E27FC236}">
              <a16:creationId xmlns:a16="http://schemas.microsoft.com/office/drawing/2014/main" id="{5DBA77E7-5CDC-4031-8FA8-BF1999C60CAE}"/>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361950" y="6210300"/>
          <a:ext cx="1123950" cy="1123950"/>
        </a:xfrm>
        <a:prstGeom prst="rect">
          <a:avLst/>
        </a:prstGeom>
      </xdr:spPr>
    </xdr:pic>
    <xdr:clientData/>
  </xdr:twoCellAnchor>
  <xdr:twoCellAnchor editAs="oneCell">
    <xdr:from>
      <xdr:col>1</xdr:col>
      <xdr:colOff>0</xdr:colOff>
      <xdr:row>8</xdr:row>
      <xdr:rowOff>0</xdr:rowOff>
    </xdr:from>
    <xdr:to>
      <xdr:col>1</xdr:col>
      <xdr:colOff>1133475</xdr:colOff>
      <xdr:row>8</xdr:row>
      <xdr:rowOff>1133475</xdr:rowOff>
    </xdr:to>
    <xdr:pic>
      <xdr:nvPicPr>
        <xdr:cNvPr id="20" name="图片 19">
          <a:extLst>
            <a:ext uri="{FF2B5EF4-FFF2-40B4-BE49-F238E27FC236}">
              <a16:creationId xmlns:a16="http://schemas.microsoft.com/office/drawing/2014/main" id="{C142B4F0-26E1-48A5-B13E-F685DAAF835D}"/>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361950" y="9629775"/>
          <a:ext cx="1133475" cy="1133475"/>
        </a:xfrm>
        <a:prstGeom prst="rect">
          <a:avLst/>
        </a:prstGeom>
      </xdr:spPr>
    </xdr:pic>
    <xdr:clientData/>
  </xdr:twoCellAnchor>
  <xdr:twoCellAnchor editAs="oneCell">
    <xdr:from>
      <xdr:col>1</xdr:col>
      <xdr:colOff>0</xdr:colOff>
      <xdr:row>9</xdr:row>
      <xdr:rowOff>0</xdr:rowOff>
    </xdr:from>
    <xdr:to>
      <xdr:col>1</xdr:col>
      <xdr:colOff>1133475</xdr:colOff>
      <xdr:row>9</xdr:row>
      <xdr:rowOff>1133475</xdr:rowOff>
    </xdr:to>
    <xdr:pic>
      <xdr:nvPicPr>
        <xdr:cNvPr id="22" name="图片 21">
          <a:extLst>
            <a:ext uri="{FF2B5EF4-FFF2-40B4-BE49-F238E27FC236}">
              <a16:creationId xmlns:a16="http://schemas.microsoft.com/office/drawing/2014/main" id="{89594122-14EA-4E8B-AA79-48F639B00514}"/>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361950" y="10772775"/>
          <a:ext cx="1133475" cy="1133475"/>
        </a:xfrm>
        <a:prstGeom prst="rect">
          <a:avLst/>
        </a:prstGeom>
      </xdr:spPr>
    </xdr:pic>
    <xdr:clientData/>
  </xdr:twoCellAnchor>
  <xdr:twoCellAnchor editAs="oneCell">
    <xdr:from>
      <xdr:col>1</xdr:col>
      <xdr:colOff>0</xdr:colOff>
      <xdr:row>10</xdr:row>
      <xdr:rowOff>0</xdr:rowOff>
    </xdr:from>
    <xdr:to>
      <xdr:col>1</xdr:col>
      <xdr:colOff>1133475</xdr:colOff>
      <xdr:row>10</xdr:row>
      <xdr:rowOff>1133475</xdr:rowOff>
    </xdr:to>
    <xdr:pic>
      <xdr:nvPicPr>
        <xdr:cNvPr id="24" name="图片 23">
          <a:extLst>
            <a:ext uri="{FF2B5EF4-FFF2-40B4-BE49-F238E27FC236}">
              <a16:creationId xmlns:a16="http://schemas.microsoft.com/office/drawing/2014/main" id="{5D055AC5-F5DF-4F52-848C-898F1AA84BC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361950" y="11915775"/>
          <a:ext cx="1133475" cy="1133475"/>
        </a:xfrm>
        <a:prstGeom prst="rect">
          <a:avLst/>
        </a:prstGeom>
      </xdr:spPr>
    </xdr:pic>
    <xdr:clientData/>
  </xdr:twoCellAnchor>
  <xdr:twoCellAnchor editAs="oneCell">
    <xdr:from>
      <xdr:col>1</xdr:col>
      <xdr:colOff>0</xdr:colOff>
      <xdr:row>11</xdr:row>
      <xdr:rowOff>0</xdr:rowOff>
    </xdr:from>
    <xdr:to>
      <xdr:col>1</xdr:col>
      <xdr:colOff>1133475</xdr:colOff>
      <xdr:row>11</xdr:row>
      <xdr:rowOff>1133475</xdr:rowOff>
    </xdr:to>
    <xdr:pic>
      <xdr:nvPicPr>
        <xdr:cNvPr id="26" name="图片 25">
          <a:extLst>
            <a:ext uri="{FF2B5EF4-FFF2-40B4-BE49-F238E27FC236}">
              <a16:creationId xmlns:a16="http://schemas.microsoft.com/office/drawing/2014/main" id="{D06F6184-0E04-4351-BAEE-20C4796318E4}"/>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361950" y="13058775"/>
          <a:ext cx="1133475" cy="1133475"/>
        </a:xfrm>
        <a:prstGeom prst="rect">
          <a:avLst/>
        </a:prstGeom>
      </xdr:spPr>
    </xdr:pic>
    <xdr:clientData/>
  </xdr:twoCellAnchor>
  <xdr:twoCellAnchor editAs="oneCell">
    <xdr:from>
      <xdr:col>1</xdr:col>
      <xdr:colOff>0</xdr:colOff>
      <xdr:row>12</xdr:row>
      <xdr:rowOff>0</xdr:rowOff>
    </xdr:from>
    <xdr:to>
      <xdr:col>1</xdr:col>
      <xdr:colOff>1143000</xdr:colOff>
      <xdr:row>13</xdr:row>
      <xdr:rowOff>0</xdr:rowOff>
    </xdr:to>
    <xdr:pic>
      <xdr:nvPicPr>
        <xdr:cNvPr id="28" name="图片 27">
          <a:extLst>
            <a:ext uri="{FF2B5EF4-FFF2-40B4-BE49-F238E27FC236}">
              <a16:creationId xmlns:a16="http://schemas.microsoft.com/office/drawing/2014/main" id="{F08F8F9F-7966-4A4B-B529-0DEF1EB0518E}"/>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361950" y="14201775"/>
          <a:ext cx="1143000" cy="1143000"/>
        </a:xfrm>
        <a:prstGeom prst="rect">
          <a:avLst/>
        </a:prstGeom>
      </xdr:spPr>
    </xdr:pic>
    <xdr:clientData/>
  </xdr:twoCellAnchor>
  <xdr:twoCellAnchor editAs="oneCell">
    <xdr:from>
      <xdr:col>1</xdr:col>
      <xdr:colOff>0</xdr:colOff>
      <xdr:row>13</xdr:row>
      <xdr:rowOff>1</xdr:rowOff>
    </xdr:from>
    <xdr:to>
      <xdr:col>1</xdr:col>
      <xdr:colOff>1166812</xdr:colOff>
      <xdr:row>16</xdr:row>
      <xdr:rowOff>11907</xdr:rowOff>
    </xdr:to>
    <xdr:pic>
      <xdr:nvPicPr>
        <xdr:cNvPr id="9" name="图片 8">
          <a:extLst>
            <a:ext uri="{FF2B5EF4-FFF2-40B4-BE49-F238E27FC236}">
              <a16:creationId xmlns:a16="http://schemas.microsoft.com/office/drawing/2014/main" id="{F4A59553-8E8C-435F-91CA-0CCB58328A8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357188" y="15644814"/>
          <a:ext cx="1166812" cy="11549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28575</xdr:colOff>
      <xdr:row>4</xdr:row>
      <xdr:rowOff>28576</xdr:rowOff>
    </xdr:from>
    <xdr:to>
      <xdr:col>22</xdr:col>
      <xdr:colOff>2288301</xdr:colOff>
      <xdr:row>4</xdr:row>
      <xdr:rowOff>1666876</xdr:rowOff>
    </xdr:to>
    <xdr:pic>
      <xdr:nvPicPr>
        <xdr:cNvPr id="2" name="图片 1">
          <a:extLst>
            <a:ext uri="{FF2B5EF4-FFF2-40B4-BE49-F238E27FC236}">
              <a16:creationId xmlns:a16="http://schemas.microsoft.com/office/drawing/2014/main" id="{66691DE9-C626-4048-90D3-E217387D9A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718375" y="942976"/>
          <a:ext cx="2259726" cy="1638300"/>
        </a:xfrm>
        <a:prstGeom prst="rect">
          <a:avLst/>
        </a:prstGeom>
      </xdr:spPr>
    </xdr:pic>
    <xdr:clientData/>
  </xdr:twoCellAnchor>
  <xdr:twoCellAnchor editAs="oneCell">
    <xdr:from>
      <xdr:col>21</xdr:col>
      <xdr:colOff>19050</xdr:colOff>
      <xdr:row>4</xdr:row>
      <xdr:rowOff>19051</xdr:rowOff>
    </xdr:from>
    <xdr:to>
      <xdr:col>21</xdr:col>
      <xdr:colOff>2295525</xdr:colOff>
      <xdr:row>4</xdr:row>
      <xdr:rowOff>1678981</xdr:rowOff>
    </xdr:to>
    <xdr:pic>
      <xdr:nvPicPr>
        <xdr:cNvPr id="3" name="图片 2">
          <a:extLst>
            <a:ext uri="{FF2B5EF4-FFF2-40B4-BE49-F238E27FC236}">
              <a16:creationId xmlns:a16="http://schemas.microsoft.com/office/drawing/2014/main" id="{60DA48F3-DD7C-472F-9F32-B66934F1E82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384750" y="933451"/>
          <a:ext cx="2276475" cy="1659930"/>
        </a:xfrm>
        <a:prstGeom prst="rect">
          <a:avLst/>
        </a:prstGeom>
      </xdr:spPr>
    </xdr:pic>
    <xdr:clientData/>
  </xdr:twoCellAnchor>
  <xdr:twoCellAnchor editAs="oneCell">
    <xdr:from>
      <xdr:col>20</xdr:col>
      <xdr:colOff>9525</xdr:colOff>
      <xdr:row>4</xdr:row>
      <xdr:rowOff>28575</xdr:rowOff>
    </xdr:from>
    <xdr:to>
      <xdr:col>20</xdr:col>
      <xdr:colOff>2239348</xdr:colOff>
      <xdr:row>4</xdr:row>
      <xdr:rowOff>1676400</xdr:rowOff>
    </xdr:to>
    <xdr:pic>
      <xdr:nvPicPr>
        <xdr:cNvPr id="4" name="图片 3">
          <a:extLst>
            <a:ext uri="{FF2B5EF4-FFF2-40B4-BE49-F238E27FC236}">
              <a16:creationId xmlns:a16="http://schemas.microsoft.com/office/drawing/2014/main" id="{1C23F779-16EC-441F-A3CF-309A2119DA2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8108275" y="942975"/>
          <a:ext cx="2229823" cy="1647825"/>
        </a:xfrm>
        <a:prstGeom prst="rect">
          <a:avLst/>
        </a:prstGeom>
      </xdr:spPr>
    </xdr:pic>
    <xdr:clientData/>
  </xdr:twoCellAnchor>
  <xdr:twoCellAnchor editAs="oneCell">
    <xdr:from>
      <xdr:col>20</xdr:col>
      <xdr:colOff>19050</xdr:colOff>
      <xdr:row>5</xdr:row>
      <xdr:rowOff>9526</xdr:rowOff>
    </xdr:from>
    <xdr:to>
      <xdr:col>20</xdr:col>
      <xdr:colOff>2246649</xdr:colOff>
      <xdr:row>5</xdr:row>
      <xdr:rowOff>1476376</xdr:rowOff>
    </xdr:to>
    <xdr:pic>
      <xdr:nvPicPr>
        <xdr:cNvPr id="5" name="图片 4">
          <a:extLst>
            <a:ext uri="{FF2B5EF4-FFF2-40B4-BE49-F238E27FC236}">
              <a16:creationId xmlns:a16="http://schemas.microsoft.com/office/drawing/2014/main" id="{CB11B9B0-9527-46A4-9BCA-2F74C96A388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8117800" y="2628901"/>
          <a:ext cx="2227599" cy="1466850"/>
        </a:xfrm>
        <a:prstGeom prst="rect">
          <a:avLst/>
        </a:prstGeom>
      </xdr:spPr>
    </xdr:pic>
    <xdr:clientData/>
  </xdr:twoCellAnchor>
  <xdr:twoCellAnchor editAs="oneCell">
    <xdr:from>
      <xdr:col>21</xdr:col>
      <xdr:colOff>28575</xdr:colOff>
      <xdr:row>5</xdr:row>
      <xdr:rowOff>19050</xdr:rowOff>
    </xdr:from>
    <xdr:to>
      <xdr:col>21</xdr:col>
      <xdr:colOff>2295525</xdr:colOff>
      <xdr:row>5</xdr:row>
      <xdr:rowOff>1485900</xdr:rowOff>
    </xdr:to>
    <xdr:pic>
      <xdr:nvPicPr>
        <xdr:cNvPr id="6" name="图片 5">
          <a:extLst>
            <a:ext uri="{FF2B5EF4-FFF2-40B4-BE49-F238E27FC236}">
              <a16:creationId xmlns:a16="http://schemas.microsoft.com/office/drawing/2014/main" id="{30E0367B-83B8-4860-AD71-81B34D7AF5A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0394275" y="2638425"/>
          <a:ext cx="2266950" cy="1466850"/>
        </a:xfrm>
        <a:prstGeom prst="rect">
          <a:avLst/>
        </a:prstGeom>
      </xdr:spPr>
    </xdr:pic>
    <xdr:clientData/>
  </xdr:twoCellAnchor>
  <xdr:twoCellAnchor editAs="oneCell">
    <xdr:from>
      <xdr:col>22</xdr:col>
      <xdr:colOff>19050</xdr:colOff>
      <xdr:row>5</xdr:row>
      <xdr:rowOff>19050</xdr:rowOff>
    </xdr:from>
    <xdr:to>
      <xdr:col>22</xdr:col>
      <xdr:colOff>2286000</xdr:colOff>
      <xdr:row>5</xdr:row>
      <xdr:rowOff>1485900</xdr:rowOff>
    </xdr:to>
    <xdr:pic>
      <xdr:nvPicPr>
        <xdr:cNvPr id="7" name="图片 6">
          <a:extLst>
            <a:ext uri="{FF2B5EF4-FFF2-40B4-BE49-F238E27FC236}">
              <a16:creationId xmlns:a16="http://schemas.microsoft.com/office/drawing/2014/main" id="{865F8654-DB7A-4061-9401-9B6272459449}"/>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2708850" y="2638425"/>
          <a:ext cx="2266950" cy="1466850"/>
        </a:xfrm>
        <a:prstGeom prst="rect">
          <a:avLst/>
        </a:prstGeom>
      </xdr:spPr>
    </xdr:pic>
    <xdr:clientData/>
  </xdr:twoCellAnchor>
  <xdr:twoCellAnchor editAs="oneCell">
    <xdr:from>
      <xdr:col>20</xdr:col>
      <xdr:colOff>19049</xdr:colOff>
      <xdr:row>6</xdr:row>
      <xdr:rowOff>28575</xdr:rowOff>
    </xdr:from>
    <xdr:to>
      <xdr:col>20</xdr:col>
      <xdr:colOff>2257425</xdr:colOff>
      <xdr:row>6</xdr:row>
      <xdr:rowOff>2333625</xdr:rowOff>
    </xdr:to>
    <xdr:pic>
      <xdr:nvPicPr>
        <xdr:cNvPr id="8" name="图片 7">
          <a:extLst>
            <a:ext uri="{FF2B5EF4-FFF2-40B4-BE49-F238E27FC236}">
              <a16:creationId xmlns:a16="http://schemas.microsoft.com/office/drawing/2014/main" id="{B4E86225-EBD1-40F3-84DE-5E4C11251C5C}"/>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30384749" y="4171950"/>
          <a:ext cx="2238376" cy="2305050"/>
        </a:xfrm>
        <a:prstGeom prst="rect">
          <a:avLst/>
        </a:prstGeom>
      </xdr:spPr>
    </xdr:pic>
    <xdr:clientData/>
  </xdr:twoCellAnchor>
  <xdr:twoCellAnchor editAs="oneCell">
    <xdr:from>
      <xdr:col>21</xdr:col>
      <xdr:colOff>19049</xdr:colOff>
      <xdr:row>5</xdr:row>
      <xdr:rowOff>1523999</xdr:rowOff>
    </xdr:from>
    <xdr:to>
      <xdr:col>21</xdr:col>
      <xdr:colOff>2286000</xdr:colOff>
      <xdr:row>6</xdr:row>
      <xdr:rowOff>2295916</xdr:rowOff>
    </xdr:to>
    <xdr:pic>
      <xdr:nvPicPr>
        <xdr:cNvPr id="9" name="图片 8">
          <a:extLst>
            <a:ext uri="{FF2B5EF4-FFF2-40B4-BE49-F238E27FC236}">
              <a16:creationId xmlns:a16="http://schemas.microsoft.com/office/drawing/2014/main" id="{1BD34C82-C2D8-435A-BA16-056B345C130C}"/>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0384749" y="4143374"/>
          <a:ext cx="2266951" cy="2295917"/>
        </a:xfrm>
        <a:prstGeom prst="rect">
          <a:avLst/>
        </a:prstGeom>
      </xdr:spPr>
    </xdr:pic>
    <xdr:clientData/>
  </xdr:twoCellAnchor>
  <xdr:twoCellAnchor editAs="oneCell">
    <xdr:from>
      <xdr:col>22</xdr:col>
      <xdr:colOff>28575</xdr:colOff>
      <xdr:row>5</xdr:row>
      <xdr:rowOff>1523999</xdr:rowOff>
    </xdr:from>
    <xdr:to>
      <xdr:col>22</xdr:col>
      <xdr:colOff>2294427</xdr:colOff>
      <xdr:row>6</xdr:row>
      <xdr:rowOff>2324100</xdr:rowOff>
    </xdr:to>
    <xdr:pic>
      <xdr:nvPicPr>
        <xdr:cNvPr id="10" name="图片 9">
          <a:extLst>
            <a:ext uri="{FF2B5EF4-FFF2-40B4-BE49-F238E27FC236}">
              <a16:creationId xmlns:a16="http://schemas.microsoft.com/office/drawing/2014/main" id="{65ABDF31-2D6D-47A6-993F-D24FB456B9CD}"/>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32718375" y="4143374"/>
          <a:ext cx="2265852" cy="2324101"/>
        </a:xfrm>
        <a:prstGeom prst="rect">
          <a:avLst/>
        </a:prstGeom>
      </xdr:spPr>
    </xdr:pic>
    <xdr:clientData/>
  </xdr:twoCellAnchor>
  <xdr:twoCellAnchor editAs="oneCell">
    <xdr:from>
      <xdr:col>2</xdr:col>
      <xdr:colOff>19050</xdr:colOff>
      <xdr:row>5</xdr:row>
      <xdr:rowOff>19050</xdr:rowOff>
    </xdr:from>
    <xdr:to>
      <xdr:col>2</xdr:col>
      <xdr:colOff>2250436</xdr:colOff>
      <xdr:row>5</xdr:row>
      <xdr:rowOff>1504950</xdr:rowOff>
    </xdr:to>
    <xdr:pic>
      <xdr:nvPicPr>
        <xdr:cNvPr id="12" name="图片 11">
          <a:extLst>
            <a:ext uri="{FF2B5EF4-FFF2-40B4-BE49-F238E27FC236}">
              <a16:creationId xmlns:a16="http://schemas.microsoft.com/office/drawing/2014/main" id="{7CFA6740-53C5-4CBD-B53B-4355DA38278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14400" y="2638425"/>
          <a:ext cx="2231386" cy="1485900"/>
        </a:xfrm>
        <a:prstGeom prst="rect">
          <a:avLst/>
        </a:prstGeom>
      </xdr:spPr>
    </xdr:pic>
    <xdr:clientData/>
  </xdr:twoCellAnchor>
  <xdr:twoCellAnchor editAs="oneCell">
    <xdr:from>
      <xdr:col>2</xdr:col>
      <xdr:colOff>28575</xdr:colOff>
      <xdr:row>6</xdr:row>
      <xdr:rowOff>19050</xdr:rowOff>
    </xdr:from>
    <xdr:to>
      <xdr:col>2</xdr:col>
      <xdr:colOff>2247900</xdr:colOff>
      <xdr:row>6</xdr:row>
      <xdr:rowOff>2325300</xdr:rowOff>
    </xdr:to>
    <xdr:pic>
      <xdr:nvPicPr>
        <xdr:cNvPr id="13" name="图片 12">
          <a:extLst>
            <a:ext uri="{FF2B5EF4-FFF2-40B4-BE49-F238E27FC236}">
              <a16:creationId xmlns:a16="http://schemas.microsoft.com/office/drawing/2014/main" id="{D46DCA9C-E04F-4BFE-ACB2-19011E63E9D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923925" y="4162425"/>
          <a:ext cx="2219325" cy="2306250"/>
        </a:xfrm>
        <a:prstGeom prst="rect">
          <a:avLst/>
        </a:prstGeom>
      </xdr:spPr>
    </xdr:pic>
    <xdr:clientData/>
  </xdr:twoCellAnchor>
  <xdr:twoCellAnchor editAs="oneCell">
    <xdr:from>
      <xdr:col>2</xdr:col>
      <xdr:colOff>19051</xdr:colOff>
      <xdr:row>7</xdr:row>
      <xdr:rowOff>47625</xdr:rowOff>
    </xdr:from>
    <xdr:to>
      <xdr:col>2</xdr:col>
      <xdr:colOff>2247901</xdr:colOff>
      <xdr:row>7</xdr:row>
      <xdr:rowOff>1457324</xdr:rowOff>
    </xdr:to>
    <xdr:pic>
      <xdr:nvPicPr>
        <xdr:cNvPr id="14" name="图片 13">
          <a:extLst>
            <a:ext uri="{FF2B5EF4-FFF2-40B4-BE49-F238E27FC236}">
              <a16:creationId xmlns:a16="http://schemas.microsoft.com/office/drawing/2014/main" id="{FC6EDC31-5E25-4863-A5D9-50148ADD55A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914401" y="6543675"/>
          <a:ext cx="2228850" cy="1409699"/>
        </a:xfrm>
        <a:prstGeom prst="rect">
          <a:avLst/>
        </a:prstGeom>
      </xdr:spPr>
    </xdr:pic>
    <xdr:clientData/>
  </xdr:twoCellAnchor>
  <xdr:twoCellAnchor editAs="oneCell">
    <xdr:from>
      <xdr:col>3</xdr:col>
      <xdr:colOff>19050</xdr:colOff>
      <xdr:row>4</xdr:row>
      <xdr:rowOff>9525</xdr:rowOff>
    </xdr:from>
    <xdr:to>
      <xdr:col>3</xdr:col>
      <xdr:colOff>2247900</xdr:colOff>
      <xdr:row>4</xdr:row>
      <xdr:rowOff>1647825</xdr:rowOff>
    </xdr:to>
    <xdr:pic>
      <xdr:nvPicPr>
        <xdr:cNvPr id="15" name="图片 14">
          <a:extLst>
            <a:ext uri="{FF2B5EF4-FFF2-40B4-BE49-F238E27FC236}">
              <a16:creationId xmlns:a16="http://schemas.microsoft.com/office/drawing/2014/main" id="{67A3ABF8-4308-437E-BF62-57627208375D}"/>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3181350" y="923925"/>
          <a:ext cx="2228850" cy="1638300"/>
        </a:xfrm>
        <a:prstGeom prst="rect">
          <a:avLst/>
        </a:prstGeom>
      </xdr:spPr>
    </xdr:pic>
    <xdr:clientData/>
  </xdr:twoCellAnchor>
  <xdr:twoCellAnchor editAs="oneCell">
    <xdr:from>
      <xdr:col>3</xdr:col>
      <xdr:colOff>9525</xdr:colOff>
      <xdr:row>5</xdr:row>
      <xdr:rowOff>9525</xdr:rowOff>
    </xdr:from>
    <xdr:to>
      <xdr:col>3</xdr:col>
      <xdr:colOff>2244614</xdr:colOff>
      <xdr:row>5</xdr:row>
      <xdr:rowOff>1504950</xdr:rowOff>
    </xdr:to>
    <xdr:pic>
      <xdr:nvPicPr>
        <xdr:cNvPr id="16" name="图片 15">
          <a:extLst>
            <a:ext uri="{FF2B5EF4-FFF2-40B4-BE49-F238E27FC236}">
              <a16:creationId xmlns:a16="http://schemas.microsoft.com/office/drawing/2014/main" id="{C8122BDA-AA72-419B-8CC1-6375E6C6821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3171825" y="2628900"/>
          <a:ext cx="2235089" cy="1495425"/>
        </a:xfrm>
        <a:prstGeom prst="rect">
          <a:avLst/>
        </a:prstGeom>
      </xdr:spPr>
    </xdr:pic>
    <xdr:clientData/>
  </xdr:twoCellAnchor>
  <xdr:twoCellAnchor editAs="oneCell">
    <xdr:from>
      <xdr:col>3</xdr:col>
      <xdr:colOff>9525</xdr:colOff>
      <xdr:row>6</xdr:row>
      <xdr:rowOff>19050</xdr:rowOff>
    </xdr:from>
    <xdr:to>
      <xdr:col>3</xdr:col>
      <xdr:colOff>2238375</xdr:colOff>
      <xdr:row>6</xdr:row>
      <xdr:rowOff>2324100</xdr:rowOff>
    </xdr:to>
    <xdr:pic>
      <xdr:nvPicPr>
        <xdr:cNvPr id="17" name="图片 16">
          <a:extLst>
            <a:ext uri="{FF2B5EF4-FFF2-40B4-BE49-F238E27FC236}">
              <a16:creationId xmlns:a16="http://schemas.microsoft.com/office/drawing/2014/main" id="{3ACBB354-085E-4BBB-8536-154B6719E2E8}"/>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3171825" y="4162425"/>
          <a:ext cx="2228850" cy="2305050"/>
        </a:xfrm>
        <a:prstGeom prst="rect">
          <a:avLst/>
        </a:prstGeom>
      </xdr:spPr>
    </xdr:pic>
    <xdr:clientData/>
  </xdr:twoCellAnchor>
  <xdr:twoCellAnchor editAs="oneCell">
    <xdr:from>
      <xdr:col>3</xdr:col>
      <xdr:colOff>9525</xdr:colOff>
      <xdr:row>7</xdr:row>
      <xdr:rowOff>47625</xdr:rowOff>
    </xdr:from>
    <xdr:to>
      <xdr:col>3</xdr:col>
      <xdr:colOff>2247900</xdr:colOff>
      <xdr:row>7</xdr:row>
      <xdr:rowOff>1457325</xdr:rowOff>
    </xdr:to>
    <xdr:pic>
      <xdr:nvPicPr>
        <xdr:cNvPr id="18" name="图片 17">
          <a:extLst>
            <a:ext uri="{FF2B5EF4-FFF2-40B4-BE49-F238E27FC236}">
              <a16:creationId xmlns:a16="http://schemas.microsoft.com/office/drawing/2014/main" id="{E945E30A-80FA-4046-8F0A-7839EB6407A9}"/>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3171825" y="6543675"/>
          <a:ext cx="2238375" cy="1409700"/>
        </a:xfrm>
        <a:prstGeom prst="rect">
          <a:avLst/>
        </a:prstGeom>
      </xdr:spPr>
    </xdr:pic>
    <xdr:clientData/>
  </xdr:twoCellAnchor>
  <xdr:twoCellAnchor editAs="oneCell">
    <xdr:from>
      <xdr:col>4</xdr:col>
      <xdr:colOff>9525</xdr:colOff>
      <xdr:row>3</xdr:row>
      <xdr:rowOff>228599</xdr:rowOff>
    </xdr:from>
    <xdr:to>
      <xdr:col>4</xdr:col>
      <xdr:colOff>2257425</xdr:colOff>
      <xdr:row>4</xdr:row>
      <xdr:rowOff>1647824</xdr:rowOff>
    </xdr:to>
    <xdr:pic>
      <xdr:nvPicPr>
        <xdr:cNvPr id="19" name="图片 18">
          <a:extLst>
            <a:ext uri="{FF2B5EF4-FFF2-40B4-BE49-F238E27FC236}">
              <a16:creationId xmlns:a16="http://schemas.microsoft.com/office/drawing/2014/main" id="{5EE079E7-D71F-4959-8353-90F5D0E0A56D}"/>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5438775" y="914399"/>
          <a:ext cx="2247900" cy="1647825"/>
        </a:xfrm>
        <a:prstGeom prst="rect">
          <a:avLst/>
        </a:prstGeom>
      </xdr:spPr>
    </xdr:pic>
    <xdr:clientData/>
  </xdr:twoCellAnchor>
  <xdr:twoCellAnchor editAs="oneCell">
    <xdr:from>
      <xdr:col>4</xdr:col>
      <xdr:colOff>0</xdr:colOff>
      <xdr:row>5</xdr:row>
      <xdr:rowOff>0</xdr:rowOff>
    </xdr:from>
    <xdr:to>
      <xdr:col>4</xdr:col>
      <xdr:colOff>2254827</xdr:colOff>
      <xdr:row>5</xdr:row>
      <xdr:rowOff>1485900</xdr:rowOff>
    </xdr:to>
    <xdr:pic>
      <xdr:nvPicPr>
        <xdr:cNvPr id="20" name="图片 19">
          <a:extLst>
            <a:ext uri="{FF2B5EF4-FFF2-40B4-BE49-F238E27FC236}">
              <a16:creationId xmlns:a16="http://schemas.microsoft.com/office/drawing/2014/main" id="{3B807367-3ECC-4F90-8436-21D4E60892A8}"/>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5429250" y="2619375"/>
          <a:ext cx="2254827" cy="1485900"/>
        </a:xfrm>
        <a:prstGeom prst="rect">
          <a:avLst/>
        </a:prstGeom>
      </xdr:spPr>
    </xdr:pic>
    <xdr:clientData/>
  </xdr:twoCellAnchor>
  <xdr:twoCellAnchor editAs="oneCell">
    <xdr:from>
      <xdr:col>4</xdr:col>
      <xdr:colOff>28576</xdr:colOff>
      <xdr:row>6</xdr:row>
      <xdr:rowOff>28575</xdr:rowOff>
    </xdr:from>
    <xdr:to>
      <xdr:col>4</xdr:col>
      <xdr:colOff>2238376</xdr:colOff>
      <xdr:row>6</xdr:row>
      <xdr:rowOff>2319151</xdr:rowOff>
    </xdr:to>
    <xdr:pic>
      <xdr:nvPicPr>
        <xdr:cNvPr id="21" name="图片 20">
          <a:extLst>
            <a:ext uri="{FF2B5EF4-FFF2-40B4-BE49-F238E27FC236}">
              <a16:creationId xmlns:a16="http://schemas.microsoft.com/office/drawing/2014/main" id="{F8744081-A1B4-4408-8B13-5323FD5DDCE1}"/>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5457826" y="4171950"/>
          <a:ext cx="2209800" cy="2290576"/>
        </a:xfrm>
        <a:prstGeom prst="rect">
          <a:avLst/>
        </a:prstGeom>
      </xdr:spPr>
    </xdr:pic>
    <xdr:clientData/>
  </xdr:twoCellAnchor>
  <xdr:twoCellAnchor editAs="oneCell">
    <xdr:from>
      <xdr:col>4</xdr:col>
      <xdr:colOff>19050</xdr:colOff>
      <xdr:row>7</xdr:row>
      <xdr:rowOff>66674</xdr:rowOff>
    </xdr:from>
    <xdr:to>
      <xdr:col>4</xdr:col>
      <xdr:colOff>2247900</xdr:colOff>
      <xdr:row>7</xdr:row>
      <xdr:rowOff>1466849</xdr:rowOff>
    </xdr:to>
    <xdr:pic>
      <xdr:nvPicPr>
        <xdr:cNvPr id="22" name="图片 21">
          <a:extLst>
            <a:ext uri="{FF2B5EF4-FFF2-40B4-BE49-F238E27FC236}">
              <a16:creationId xmlns:a16="http://schemas.microsoft.com/office/drawing/2014/main" id="{E87F0616-27D8-4180-880A-9968CEDDD74F}"/>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5448300" y="6562724"/>
          <a:ext cx="2228850" cy="1400175"/>
        </a:xfrm>
        <a:prstGeom prst="rect">
          <a:avLst/>
        </a:prstGeom>
      </xdr:spPr>
    </xdr:pic>
    <xdr:clientData/>
  </xdr:twoCellAnchor>
  <xdr:twoCellAnchor editAs="oneCell">
    <xdr:from>
      <xdr:col>5</xdr:col>
      <xdr:colOff>28575</xdr:colOff>
      <xdr:row>5</xdr:row>
      <xdr:rowOff>9524</xdr:rowOff>
    </xdr:from>
    <xdr:to>
      <xdr:col>5</xdr:col>
      <xdr:colOff>2243846</xdr:colOff>
      <xdr:row>5</xdr:row>
      <xdr:rowOff>1485899</xdr:rowOff>
    </xdr:to>
    <xdr:pic>
      <xdr:nvPicPr>
        <xdr:cNvPr id="24" name="图片 23">
          <a:extLst>
            <a:ext uri="{FF2B5EF4-FFF2-40B4-BE49-F238E27FC236}">
              <a16:creationId xmlns:a16="http://schemas.microsoft.com/office/drawing/2014/main" id="{D0EE2BCA-4986-4D61-9809-3BD4C0F4799C}"/>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7724775" y="2628899"/>
          <a:ext cx="2215271" cy="1476375"/>
        </a:xfrm>
        <a:prstGeom prst="rect">
          <a:avLst/>
        </a:prstGeom>
      </xdr:spPr>
    </xdr:pic>
    <xdr:clientData/>
  </xdr:twoCellAnchor>
  <xdr:twoCellAnchor editAs="oneCell">
    <xdr:from>
      <xdr:col>5</xdr:col>
      <xdr:colOff>38101</xdr:colOff>
      <xdr:row>6</xdr:row>
      <xdr:rowOff>28574</xdr:rowOff>
    </xdr:from>
    <xdr:to>
      <xdr:col>5</xdr:col>
      <xdr:colOff>2228383</xdr:colOff>
      <xdr:row>6</xdr:row>
      <xdr:rowOff>2314575</xdr:rowOff>
    </xdr:to>
    <xdr:pic>
      <xdr:nvPicPr>
        <xdr:cNvPr id="25" name="图片 24">
          <a:extLst>
            <a:ext uri="{FF2B5EF4-FFF2-40B4-BE49-F238E27FC236}">
              <a16:creationId xmlns:a16="http://schemas.microsoft.com/office/drawing/2014/main" id="{A497C43E-02F5-4FBD-BB63-FE728E19BE25}"/>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7734301" y="4171949"/>
          <a:ext cx="2190282" cy="2286001"/>
        </a:xfrm>
        <a:prstGeom prst="rect">
          <a:avLst/>
        </a:prstGeom>
      </xdr:spPr>
    </xdr:pic>
    <xdr:clientData/>
  </xdr:twoCellAnchor>
  <xdr:twoCellAnchor editAs="oneCell">
    <xdr:from>
      <xdr:col>5</xdr:col>
      <xdr:colOff>28575</xdr:colOff>
      <xdr:row>7</xdr:row>
      <xdr:rowOff>66675</xdr:rowOff>
    </xdr:from>
    <xdr:to>
      <xdr:col>5</xdr:col>
      <xdr:colOff>2238375</xdr:colOff>
      <xdr:row>7</xdr:row>
      <xdr:rowOff>1466850</xdr:rowOff>
    </xdr:to>
    <xdr:pic>
      <xdr:nvPicPr>
        <xdr:cNvPr id="26" name="图片 25">
          <a:extLst>
            <a:ext uri="{FF2B5EF4-FFF2-40B4-BE49-F238E27FC236}">
              <a16:creationId xmlns:a16="http://schemas.microsoft.com/office/drawing/2014/main" id="{B4E3FB79-0344-43AC-954C-F62F15224E74}"/>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7724775" y="6562725"/>
          <a:ext cx="2209800" cy="1400175"/>
        </a:xfrm>
        <a:prstGeom prst="rect">
          <a:avLst/>
        </a:prstGeom>
      </xdr:spPr>
    </xdr:pic>
    <xdr:clientData/>
  </xdr:twoCellAnchor>
  <xdr:twoCellAnchor editAs="oneCell">
    <xdr:from>
      <xdr:col>6</xdr:col>
      <xdr:colOff>0</xdr:colOff>
      <xdr:row>4</xdr:row>
      <xdr:rowOff>0</xdr:rowOff>
    </xdr:from>
    <xdr:to>
      <xdr:col>6</xdr:col>
      <xdr:colOff>2247900</xdr:colOff>
      <xdr:row>4</xdr:row>
      <xdr:rowOff>1657350</xdr:rowOff>
    </xdr:to>
    <xdr:pic>
      <xdr:nvPicPr>
        <xdr:cNvPr id="27" name="图片 26">
          <a:extLst>
            <a:ext uri="{FF2B5EF4-FFF2-40B4-BE49-F238E27FC236}">
              <a16:creationId xmlns:a16="http://schemas.microsoft.com/office/drawing/2014/main" id="{C6FC6A5D-2443-4CCA-B323-681D09F70C8C}"/>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9963150" y="914400"/>
          <a:ext cx="2247900" cy="1657350"/>
        </a:xfrm>
        <a:prstGeom prst="rect">
          <a:avLst/>
        </a:prstGeom>
      </xdr:spPr>
    </xdr:pic>
    <xdr:clientData/>
  </xdr:twoCellAnchor>
  <xdr:twoCellAnchor editAs="oneCell">
    <xdr:from>
      <xdr:col>6</xdr:col>
      <xdr:colOff>9525</xdr:colOff>
      <xdr:row>5</xdr:row>
      <xdr:rowOff>0</xdr:rowOff>
    </xdr:from>
    <xdr:to>
      <xdr:col>6</xdr:col>
      <xdr:colOff>2235703</xdr:colOff>
      <xdr:row>5</xdr:row>
      <xdr:rowOff>1485900</xdr:rowOff>
    </xdr:to>
    <xdr:pic>
      <xdr:nvPicPr>
        <xdr:cNvPr id="28" name="图片 27">
          <a:extLst>
            <a:ext uri="{FF2B5EF4-FFF2-40B4-BE49-F238E27FC236}">
              <a16:creationId xmlns:a16="http://schemas.microsoft.com/office/drawing/2014/main" id="{B4A830EE-B7D5-423F-9B5D-EA7CFCCADDF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9972675" y="2619375"/>
          <a:ext cx="2226178" cy="1485900"/>
        </a:xfrm>
        <a:prstGeom prst="rect">
          <a:avLst/>
        </a:prstGeom>
      </xdr:spPr>
    </xdr:pic>
    <xdr:clientData/>
  </xdr:twoCellAnchor>
  <xdr:twoCellAnchor editAs="oneCell">
    <xdr:from>
      <xdr:col>6</xdr:col>
      <xdr:colOff>38099</xdr:colOff>
      <xdr:row>6</xdr:row>
      <xdr:rowOff>38100</xdr:rowOff>
    </xdr:from>
    <xdr:to>
      <xdr:col>6</xdr:col>
      <xdr:colOff>2238374</xdr:colOff>
      <xdr:row>6</xdr:row>
      <xdr:rowOff>2305050</xdr:rowOff>
    </xdr:to>
    <xdr:pic>
      <xdr:nvPicPr>
        <xdr:cNvPr id="29" name="图片 28">
          <a:extLst>
            <a:ext uri="{FF2B5EF4-FFF2-40B4-BE49-F238E27FC236}">
              <a16:creationId xmlns:a16="http://schemas.microsoft.com/office/drawing/2014/main" id="{80E5FB37-7F1A-4B3D-B689-2B479148F78F}"/>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0001249" y="4181475"/>
          <a:ext cx="2200275" cy="2266950"/>
        </a:xfrm>
        <a:prstGeom prst="rect">
          <a:avLst/>
        </a:prstGeom>
      </xdr:spPr>
    </xdr:pic>
    <xdr:clientData/>
  </xdr:twoCellAnchor>
  <xdr:twoCellAnchor editAs="oneCell">
    <xdr:from>
      <xdr:col>6</xdr:col>
      <xdr:colOff>28575</xdr:colOff>
      <xdr:row>7</xdr:row>
      <xdr:rowOff>57149</xdr:rowOff>
    </xdr:from>
    <xdr:to>
      <xdr:col>6</xdr:col>
      <xdr:colOff>2247901</xdr:colOff>
      <xdr:row>7</xdr:row>
      <xdr:rowOff>1457324</xdr:rowOff>
    </xdr:to>
    <xdr:pic>
      <xdr:nvPicPr>
        <xdr:cNvPr id="30" name="图片 29">
          <a:extLst>
            <a:ext uri="{FF2B5EF4-FFF2-40B4-BE49-F238E27FC236}">
              <a16:creationId xmlns:a16="http://schemas.microsoft.com/office/drawing/2014/main" id="{E9DEEF60-4ECA-4A64-9A3C-389D6919A0CC}"/>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9991725" y="6553199"/>
          <a:ext cx="2219326" cy="1400175"/>
        </a:xfrm>
        <a:prstGeom prst="rect">
          <a:avLst/>
        </a:prstGeom>
      </xdr:spPr>
    </xdr:pic>
    <xdr:clientData/>
  </xdr:twoCellAnchor>
  <xdr:twoCellAnchor editAs="oneCell">
    <xdr:from>
      <xdr:col>7</xdr:col>
      <xdr:colOff>1</xdr:colOff>
      <xdr:row>4</xdr:row>
      <xdr:rowOff>9524</xdr:rowOff>
    </xdr:from>
    <xdr:to>
      <xdr:col>7</xdr:col>
      <xdr:colOff>2247901</xdr:colOff>
      <xdr:row>4</xdr:row>
      <xdr:rowOff>1676399</xdr:rowOff>
    </xdr:to>
    <xdr:pic>
      <xdr:nvPicPr>
        <xdr:cNvPr id="31" name="图片 30">
          <a:extLst>
            <a:ext uri="{FF2B5EF4-FFF2-40B4-BE49-F238E27FC236}">
              <a16:creationId xmlns:a16="http://schemas.microsoft.com/office/drawing/2014/main" id="{6BBB2724-4291-4A1A-8FCA-E143D65A0A7C}"/>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230101" y="923924"/>
          <a:ext cx="2247900" cy="1666875"/>
        </a:xfrm>
        <a:prstGeom prst="rect">
          <a:avLst/>
        </a:prstGeom>
      </xdr:spPr>
    </xdr:pic>
    <xdr:clientData/>
  </xdr:twoCellAnchor>
  <xdr:twoCellAnchor editAs="oneCell">
    <xdr:from>
      <xdr:col>7</xdr:col>
      <xdr:colOff>9525</xdr:colOff>
      <xdr:row>5</xdr:row>
      <xdr:rowOff>0</xdr:rowOff>
    </xdr:from>
    <xdr:to>
      <xdr:col>7</xdr:col>
      <xdr:colOff>2243678</xdr:colOff>
      <xdr:row>5</xdr:row>
      <xdr:rowOff>1504950</xdr:rowOff>
    </xdr:to>
    <xdr:pic>
      <xdr:nvPicPr>
        <xdr:cNvPr id="32" name="图片 31">
          <a:extLst>
            <a:ext uri="{FF2B5EF4-FFF2-40B4-BE49-F238E27FC236}">
              <a16:creationId xmlns:a16="http://schemas.microsoft.com/office/drawing/2014/main" id="{254A9044-1FE1-4BC6-A550-10DEA6E0D7B2}"/>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239625" y="2619375"/>
          <a:ext cx="2234153" cy="1504950"/>
        </a:xfrm>
        <a:prstGeom prst="rect">
          <a:avLst/>
        </a:prstGeom>
      </xdr:spPr>
    </xdr:pic>
    <xdr:clientData/>
  </xdr:twoCellAnchor>
  <xdr:twoCellAnchor editAs="oneCell">
    <xdr:from>
      <xdr:col>7</xdr:col>
      <xdr:colOff>38100</xdr:colOff>
      <xdr:row>6</xdr:row>
      <xdr:rowOff>47625</xdr:rowOff>
    </xdr:from>
    <xdr:to>
      <xdr:col>7</xdr:col>
      <xdr:colOff>2228850</xdr:colOff>
      <xdr:row>6</xdr:row>
      <xdr:rowOff>2305050</xdr:rowOff>
    </xdr:to>
    <xdr:pic>
      <xdr:nvPicPr>
        <xdr:cNvPr id="33" name="图片 32">
          <a:extLst>
            <a:ext uri="{FF2B5EF4-FFF2-40B4-BE49-F238E27FC236}">
              <a16:creationId xmlns:a16="http://schemas.microsoft.com/office/drawing/2014/main" id="{3FCC478B-C7A7-446A-A744-2C0925C93C52}"/>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268200" y="4191000"/>
          <a:ext cx="2190750" cy="2257425"/>
        </a:xfrm>
        <a:prstGeom prst="rect">
          <a:avLst/>
        </a:prstGeom>
      </xdr:spPr>
    </xdr:pic>
    <xdr:clientData/>
  </xdr:twoCellAnchor>
  <xdr:twoCellAnchor editAs="oneCell">
    <xdr:from>
      <xdr:col>7</xdr:col>
      <xdr:colOff>19049</xdr:colOff>
      <xdr:row>7</xdr:row>
      <xdr:rowOff>57150</xdr:rowOff>
    </xdr:from>
    <xdr:to>
      <xdr:col>7</xdr:col>
      <xdr:colOff>2238374</xdr:colOff>
      <xdr:row>7</xdr:row>
      <xdr:rowOff>1457325</xdr:rowOff>
    </xdr:to>
    <xdr:pic>
      <xdr:nvPicPr>
        <xdr:cNvPr id="34" name="图片 33">
          <a:extLst>
            <a:ext uri="{FF2B5EF4-FFF2-40B4-BE49-F238E27FC236}">
              <a16:creationId xmlns:a16="http://schemas.microsoft.com/office/drawing/2014/main" id="{127327DA-3619-4612-B04A-E90747720BF2}"/>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249149" y="6553200"/>
          <a:ext cx="2219325" cy="1400175"/>
        </a:xfrm>
        <a:prstGeom prst="rect">
          <a:avLst/>
        </a:prstGeom>
      </xdr:spPr>
    </xdr:pic>
    <xdr:clientData/>
  </xdr:twoCellAnchor>
  <xdr:twoCellAnchor editAs="oneCell">
    <xdr:from>
      <xdr:col>20</xdr:col>
      <xdr:colOff>9526</xdr:colOff>
      <xdr:row>7</xdr:row>
      <xdr:rowOff>57150</xdr:rowOff>
    </xdr:from>
    <xdr:to>
      <xdr:col>20</xdr:col>
      <xdr:colOff>2247900</xdr:colOff>
      <xdr:row>7</xdr:row>
      <xdr:rowOff>1447800</xdr:rowOff>
    </xdr:to>
    <xdr:pic>
      <xdr:nvPicPr>
        <xdr:cNvPr id="35" name="图片 34">
          <a:extLst>
            <a:ext uri="{FF2B5EF4-FFF2-40B4-BE49-F238E27FC236}">
              <a16:creationId xmlns:a16="http://schemas.microsoft.com/office/drawing/2014/main" id="{AA9F70DF-A832-4AC5-A434-A29AD5A7EB6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41709976" y="6553200"/>
          <a:ext cx="2238374" cy="1390650"/>
        </a:xfrm>
        <a:prstGeom prst="rect">
          <a:avLst/>
        </a:prstGeom>
      </xdr:spPr>
    </xdr:pic>
    <xdr:clientData/>
  </xdr:twoCellAnchor>
  <xdr:twoCellAnchor editAs="oneCell">
    <xdr:from>
      <xdr:col>21</xdr:col>
      <xdr:colOff>28575</xdr:colOff>
      <xdr:row>7</xdr:row>
      <xdr:rowOff>47625</xdr:rowOff>
    </xdr:from>
    <xdr:to>
      <xdr:col>21</xdr:col>
      <xdr:colOff>2295524</xdr:colOff>
      <xdr:row>7</xdr:row>
      <xdr:rowOff>1457325</xdr:rowOff>
    </xdr:to>
    <xdr:pic>
      <xdr:nvPicPr>
        <xdr:cNvPr id="36" name="图片 35">
          <a:extLst>
            <a:ext uri="{FF2B5EF4-FFF2-40B4-BE49-F238E27FC236}">
              <a16:creationId xmlns:a16="http://schemas.microsoft.com/office/drawing/2014/main" id="{45EC21CA-118F-4145-B21B-47B117CC5FA7}"/>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43995975" y="6543675"/>
          <a:ext cx="2266949" cy="1409700"/>
        </a:xfrm>
        <a:prstGeom prst="rect">
          <a:avLst/>
        </a:prstGeom>
      </xdr:spPr>
    </xdr:pic>
    <xdr:clientData/>
  </xdr:twoCellAnchor>
  <xdr:twoCellAnchor editAs="oneCell">
    <xdr:from>
      <xdr:col>22</xdr:col>
      <xdr:colOff>19051</xdr:colOff>
      <xdr:row>7</xdr:row>
      <xdr:rowOff>47625</xdr:rowOff>
    </xdr:from>
    <xdr:to>
      <xdr:col>22</xdr:col>
      <xdr:colOff>2305051</xdr:colOff>
      <xdr:row>7</xdr:row>
      <xdr:rowOff>1447800</xdr:rowOff>
    </xdr:to>
    <xdr:pic>
      <xdr:nvPicPr>
        <xdr:cNvPr id="37" name="图片 36">
          <a:extLst>
            <a:ext uri="{FF2B5EF4-FFF2-40B4-BE49-F238E27FC236}">
              <a16:creationId xmlns:a16="http://schemas.microsoft.com/office/drawing/2014/main" id="{869665E1-179A-42F2-B9C2-1E358BCEF1D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32708851" y="6543675"/>
          <a:ext cx="2286000" cy="1400175"/>
        </a:xfrm>
        <a:prstGeom prst="rect">
          <a:avLst/>
        </a:prstGeom>
      </xdr:spPr>
    </xdr:pic>
    <xdr:clientData/>
  </xdr:twoCellAnchor>
  <xdr:twoCellAnchor editAs="oneCell">
    <xdr:from>
      <xdr:col>9</xdr:col>
      <xdr:colOff>9525</xdr:colOff>
      <xdr:row>4</xdr:row>
      <xdr:rowOff>19050</xdr:rowOff>
    </xdr:from>
    <xdr:to>
      <xdr:col>9</xdr:col>
      <xdr:colOff>2247900</xdr:colOff>
      <xdr:row>4</xdr:row>
      <xdr:rowOff>1676400</xdr:rowOff>
    </xdr:to>
    <xdr:pic>
      <xdr:nvPicPr>
        <xdr:cNvPr id="38" name="图片 37">
          <a:extLst>
            <a:ext uri="{FF2B5EF4-FFF2-40B4-BE49-F238E27FC236}">
              <a16:creationId xmlns:a16="http://schemas.microsoft.com/office/drawing/2014/main" id="{1A3CA032-672B-4F58-B961-4DBA7698A048}"/>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6773525" y="933450"/>
          <a:ext cx="2238375" cy="1657350"/>
        </a:xfrm>
        <a:prstGeom prst="rect">
          <a:avLst/>
        </a:prstGeom>
      </xdr:spPr>
    </xdr:pic>
    <xdr:clientData/>
  </xdr:twoCellAnchor>
  <xdr:twoCellAnchor editAs="oneCell">
    <xdr:from>
      <xdr:col>9</xdr:col>
      <xdr:colOff>0</xdr:colOff>
      <xdr:row>5</xdr:row>
      <xdr:rowOff>9525</xdr:rowOff>
    </xdr:from>
    <xdr:to>
      <xdr:col>9</xdr:col>
      <xdr:colOff>2239098</xdr:colOff>
      <xdr:row>5</xdr:row>
      <xdr:rowOff>1495425</xdr:rowOff>
    </xdr:to>
    <xdr:pic>
      <xdr:nvPicPr>
        <xdr:cNvPr id="39" name="图片 38">
          <a:extLst>
            <a:ext uri="{FF2B5EF4-FFF2-40B4-BE49-F238E27FC236}">
              <a16:creationId xmlns:a16="http://schemas.microsoft.com/office/drawing/2014/main" id="{FDD01C7F-A85A-4480-9A58-B8DBC9CAC84E}"/>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6764000" y="2628900"/>
          <a:ext cx="2239098" cy="1485900"/>
        </a:xfrm>
        <a:prstGeom prst="rect">
          <a:avLst/>
        </a:prstGeom>
      </xdr:spPr>
    </xdr:pic>
    <xdr:clientData/>
  </xdr:twoCellAnchor>
  <xdr:twoCellAnchor editAs="oneCell">
    <xdr:from>
      <xdr:col>9</xdr:col>
      <xdr:colOff>9525</xdr:colOff>
      <xdr:row>6</xdr:row>
      <xdr:rowOff>47624</xdr:rowOff>
    </xdr:from>
    <xdr:to>
      <xdr:col>9</xdr:col>
      <xdr:colOff>2247126</xdr:colOff>
      <xdr:row>6</xdr:row>
      <xdr:rowOff>2314575</xdr:rowOff>
    </xdr:to>
    <xdr:pic>
      <xdr:nvPicPr>
        <xdr:cNvPr id="40" name="图片 39">
          <a:extLst>
            <a:ext uri="{FF2B5EF4-FFF2-40B4-BE49-F238E27FC236}">
              <a16:creationId xmlns:a16="http://schemas.microsoft.com/office/drawing/2014/main" id="{65D00930-0B52-4643-ACF6-7A9F5D8B8588}"/>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6773525" y="4190999"/>
          <a:ext cx="2237601" cy="2266951"/>
        </a:xfrm>
        <a:prstGeom prst="rect">
          <a:avLst/>
        </a:prstGeom>
      </xdr:spPr>
    </xdr:pic>
    <xdr:clientData/>
  </xdr:twoCellAnchor>
  <xdr:twoCellAnchor editAs="oneCell">
    <xdr:from>
      <xdr:col>9</xdr:col>
      <xdr:colOff>38100</xdr:colOff>
      <xdr:row>7</xdr:row>
      <xdr:rowOff>50892</xdr:rowOff>
    </xdr:from>
    <xdr:to>
      <xdr:col>9</xdr:col>
      <xdr:colOff>2209799</xdr:colOff>
      <xdr:row>7</xdr:row>
      <xdr:rowOff>1447800</xdr:rowOff>
    </xdr:to>
    <xdr:pic>
      <xdr:nvPicPr>
        <xdr:cNvPr id="41" name="图片 40">
          <a:extLst>
            <a:ext uri="{FF2B5EF4-FFF2-40B4-BE49-F238E27FC236}">
              <a16:creationId xmlns:a16="http://schemas.microsoft.com/office/drawing/2014/main" id="{9B0C20ED-762E-461C-AC8D-B2E23015A574}"/>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802100" y="6546942"/>
          <a:ext cx="2171699" cy="1396908"/>
        </a:xfrm>
        <a:prstGeom prst="rect">
          <a:avLst/>
        </a:prstGeom>
      </xdr:spPr>
    </xdr:pic>
    <xdr:clientData/>
  </xdr:twoCellAnchor>
  <xdr:twoCellAnchor editAs="oneCell">
    <xdr:from>
      <xdr:col>11</xdr:col>
      <xdr:colOff>0</xdr:colOff>
      <xdr:row>4</xdr:row>
      <xdr:rowOff>19050</xdr:rowOff>
    </xdr:from>
    <xdr:to>
      <xdr:col>11</xdr:col>
      <xdr:colOff>2257425</xdr:colOff>
      <xdr:row>4</xdr:row>
      <xdr:rowOff>1676400</xdr:rowOff>
    </xdr:to>
    <xdr:pic>
      <xdr:nvPicPr>
        <xdr:cNvPr id="42" name="图片 41">
          <a:extLst>
            <a:ext uri="{FF2B5EF4-FFF2-40B4-BE49-F238E27FC236}">
              <a16:creationId xmlns:a16="http://schemas.microsoft.com/office/drawing/2014/main" id="{BC1841E5-82A6-450D-826F-AC3E497D2DC1}"/>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21297900" y="933450"/>
          <a:ext cx="2257425" cy="1657350"/>
        </a:xfrm>
        <a:prstGeom prst="rect">
          <a:avLst/>
        </a:prstGeom>
      </xdr:spPr>
    </xdr:pic>
    <xdr:clientData/>
  </xdr:twoCellAnchor>
  <xdr:twoCellAnchor editAs="oneCell">
    <xdr:from>
      <xdr:col>11</xdr:col>
      <xdr:colOff>0</xdr:colOff>
      <xdr:row>5</xdr:row>
      <xdr:rowOff>38100</xdr:rowOff>
    </xdr:from>
    <xdr:to>
      <xdr:col>11</xdr:col>
      <xdr:colOff>2257425</xdr:colOff>
      <xdr:row>5</xdr:row>
      <xdr:rowOff>1504950</xdr:rowOff>
    </xdr:to>
    <xdr:pic>
      <xdr:nvPicPr>
        <xdr:cNvPr id="43" name="图片 42">
          <a:extLst>
            <a:ext uri="{FF2B5EF4-FFF2-40B4-BE49-F238E27FC236}">
              <a16:creationId xmlns:a16="http://schemas.microsoft.com/office/drawing/2014/main" id="{5B5280DB-B98A-4D2E-9608-05C020550DBC}"/>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21297900" y="2657475"/>
          <a:ext cx="2257425" cy="1466850"/>
        </a:xfrm>
        <a:prstGeom prst="rect">
          <a:avLst/>
        </a:prstGeom>
      </xdr:spPr>
    </xdr:pic>
    <xdr:clientData/>
  </xdr:twoCellAnchor>
  <xdr:twoCellAnchor editAs="oneCell">
    <xdr:from>
      <xdr:col>11</xdr:col>
      <xdr:colOff>38100</xdr:colOff>
      <xdr:row>6</xdr:row>
      <xdr:rowOff>28574</xdr:rowOff>
    </xdr:from>
    <xdr:to>
      <xdr:col>11</xdr:col>
      <xdr:colOff>2247900</xdr:colOff>
      <xdr:row>6</xdr:row>
      <xdr:rowOff>2314575</xdr:rowOff>
    </xdr:to>
    <xdr:pic>
      <xdr:nvPicPr>
        <xdr:cNvPr id="44" name="图片 43">
          <a:extLst>
            <a:ext uri="{FF2B5EF4-FFF2-40B4-BE49-F238E27FC236}">
              <a16:creationId xmlns:a16="http://schemas.microsoft.com/office/drawing/2014/main" id="{60D6D174-369E-4B92-AFDE-7324C64CED1E}"/>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21336000" y="4171949"/>
          <a:ext cx="2209800" cy="2286001"/>
        </a:xfrm>
        <a:prstGeom prst="rect">
          <a:avLst/>
        </a:prstGeom>
      </xdr:spPr>
    </xdr:pic>
    <xdr:clientData/>
  </xdr:twoCellAnchor>
  <xdr:twoCellAnchor editAs="oneCell">
    <xdr:from>
      <xdr:col>11</xdr:col>
      <xdr:colOff>19050</xdr:colOff>
      <xdr:row>7</xdr:row>
      <xdr:rowOff>38100</xdr:rowOff>
    </xdr:from>
    <xdr:to>
      <xdr:col>11</xdr:col>
      <xdr:colOff>2238375</xdr:colOff>
      <xdr:row>7</xdr:row>
      <xdr:rowOff>1457326</xdr:rowOff>
    </xdr:to>
    <xdr:pic>
      <xdr:nvPicPr>
        <xdr:cNvPr id="45" name="图片 44">
          <a:extLst>
            <a:ext uri="{FF2B5EF4-FFF2-40B4-BE49-F238E27FC236}">
              <a16:creationId xmlns:a16="http://schemas.microsoft.com/office/drawing/2014/main" id="{1C88917E-C52E-4515-A634-B601AA3D477C}"/>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21316950" y="6534150"/>
          <a:ext cx="2219325" cy="1419226"/>
        </a:xfrm>
        <a:prstGeom prst="rect">
          <a:avLst/>
        </a:prstGeom>
      </xdr:spPr>
    </xdr:pic>
    <xdr:clientData/>
  </xdr:twoCellAnchor>
  <xdr:twoCellAnchor editAs="oneCell">
    <xdr:from>
      <xdr:col>12</xdr:col>
      <xdr:colOff>0</xdr:colOff>
      <xdr:row>4</xdr:row>
      <xdr:rowOff>19050</xdr:rowOff>
    </xdr:from>
    <xdr:to>
      <xdr:col>12</xdr:col>
      <xdr:colOff>2243371</xdr:colOff>
      <xdr:row>4</xdr:row>
      <xdr:rowOff>1666874</xdr:rowOff>
    </xdr:to>
    <xdr:pic>
      <xdr:nvPicPr>
        <xdr:cNvPr id="46" name="图片 45">
          <a:extLst>
            <a:ext uri="{FF2B5EF4-FFF2-40B4-BE49-F238E27FC236}">
              <a16:creationId xmlns:a16="http://schemas.microsoft.com/office/drawing/2014/main" id="{0AB3E6A5-D210-467E-A176-B38BEFD4D217}"/>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23564850" y="933450"/>
          <a:ext cx="2243371" cy="1647824"/>
        </a:xfrm>
        <a:prstGeom prst="rect">
          <a:avLst/>
        </a:prstGeom>
      </xdr:spPr>
    </xdr:pic>
    <xdr:clientData/>
  </xdr:twoCellAnchor>
  <xdr:twoCellAnchor editAs="oneCell">
    <xdr:from>
      <xdr:col>12</xdr:col>
      <xdr:colOff>28575</xdr:colOff>
      <xdr:row>5</xdr:row>
      <xdr:rowOff>19050</xdr:rowOff>
    </xdr:from>
    <xdr:to>
      <xdr:col>12</xdr:col>
      <xdr:colOff>2248300</xdr:colOff>
      <xdr:row>5</xdr:row>
      <xdr:rowOff>1495425</xdr:rowOff>
    </xdr:to>
    <xdr:pic>
      <xdr:nvPicPr>
        <xdr:cNvPr id="47" name="图片 46">
          <a:extLst>
            <a:ext uri="{FF2B5EF4-FFF2-40B4-BE49-F238E27FC236}">
              <a16:creationId xmlns:a16="http://schemas.microsoft.com/office/drawing/2014/main" id="{5D035074-0886-4953-A2A5-50AFE2AEB2FA}"/>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23593425" y="2638425"/>
          <a:ext cx="2219725" cy="1476375"/>
        </a:xfrm>
        <a:prstGeom prst="rect">
          <a:avLst/>
        </a:prstGeom>
      </xdr:spPr>
    </xdr:pic>
    <xdr:clientData/>
  </xdr:twoCellAnchor>
  <xdr:twoCellAnchor editAs="oneCell">
    <xdr:from>
      <xdr:col>12</xdr:col>
      <xdr:colOff>19050</xdr:colOff>
      <xdr:row>6</xdr:row>
      <xdr:rowOff>28575</xdr:rowOff>
    </xdr:from>
    <xdr:to>
      <xdr:col>12</xdr:col>
      <xdr:colOff>2238375</xdr:colOff>
      <xdr:row>6</xdr:row>
      <xdr:rowOff>2305050</xdr:rowOff>
    </xdr:to>
    <xdr:pic>
      <xdr:nvPicPr>
        <xdr:cNvPr id="48" name="图片 47">
          <a:extLst>
            <a:ext uri="{FF2B5EF4-FFF2-40B4-BE49-F238E27FC236}">
              <a16:creationId xmlns:a16="http://schemas.microsoft.com/office/drawing/2014/main" id="{D2A1C066-7188-489F-9712-CAA0B6337EED}"/>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3583900" y="4171950"/>
          <a:ext cx="2219325" cy="2276475"/>
        </a:xfrm>
        <a:prstGeom prst="rect">
          <a:avLst/>
        </a:prstGeom>
      </xdr:spPr>
    </xdr:pic>
    <xdr:clientData/>
  </xdr:twoCellAnchor>
  <xdr:twoCellAnchor editAs="oneCell">
    <xdr:from>
      <xdr:col>12</xdr:col>
      <xdr:colOff>19049</xdr:colOff>
      <xdr:row>7</xdr:row>
      <xdr:rowOff>28575</xdr:rowOff>
    </xdr:from>
    <xdr:to>
      <xdr:col>12</xdr:col>
      <xdr:colOff>2247900</xdr:colOff>
      <xdr:row>7</xdr:row>
      <xdr:rowOff>733425</xdr:rowOff>
    </xdr:to>
    <xdr:pic>
      <xdr:nvPicPr>
        <xdr:cNvPr id="49" name="图片 48">
          <a:extLst>
            <a:ext uri="{FF2B5EF4-FFF2-40B4-BE49-F238E27FC236}">
              <a16:creationId xmlns:a16="http://schemas.microsoft.com/office/drawing/2014/main" id="{C4F6E54E-A04E-4418-ADC9-A282526FEA6A}"/>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23583899" y="6524625"/>
          <a:ext cx="2228851" cy="704850"/>
        </a:xfrm>
        <a:prstGeom prst="rect">
          <a:avLst/>
        </a:prstGeom>
      </xdr:spPr>
    </xdr:pic>
    <xdr:clientData/>
  </xdr:twoCellAnchor>
  <xdr:twoCellAnchor editAs="oneCell">
    <xdr:from>
      <xdr:col>12</xdr:col>
      <xdr:colOff>19050</xdr:colOff>
      <xdr:row>7</xdr:row>
      <xdr:rowOff>733425</xdr:rowOff>
    </xdr:from>
    <xdr:to>
      <xdr:col>12</xdr:col>
      <xdr:colOff>2247900</xdr:colOff>
      <xdr:row>7</xdr:row>
      <xdr:rowOff>1447800</xdr:rowOff>
    </xdr:to>
    <xdr:pic>
      <xdr:nvPicPr>
        <xdr:cNvPr id="50" name="图片 49">
          <a:extLst>
            <a:ext uri="{FF2B5EF4-FFF2-40B4-BE49-F238E27FC236}">
              <a16:creationId xmlns:a16="http://schemas.microsoft.com/office/drawing/2014/main" id="{96E75EA2-7521-4FE9-9D77-9108C7E7A746}"/>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23583900" y="7229475"/>
          <a:ext cx="2228850" cy="714375"/>
        </a:xfrm>
        <a:prstGeom prst="rect">
          <a:avLst/>
        </a:prstGeom>
      </xdr:spPr>
    </xdr:pic>
    <xdr:clientData/>
  </xdr:twoCellAnchor>
  <xdr:twoCellAnchor editAs="oneCell">
    <xdr:from>
      <xdr:col>13</xdr:col>
      <xdr:colOff>0</xdr:colOff>
      <xdr:row>4</xdr:row>
      <xdr:rowOff>28575</xdr:rowOff>
    </xdr:from>
    <xdr:to>
      <xdr:col>13</xdr:col>
      <xdr:colOff>2247900</xdr:colOff>
      <xdr:row>4</xdr:row>
      <xdr:rowOff>1666875</xdr:rowOff>
    </xdr:to>
    <xdr:pic>
      <xdr:nvPicPr>
        <xdr:cNvPr id="51" name="图片 50">
          <a:extLst>
            <a:ext uri="{FF2B5EF4-FFF2-40B4-BE49-F238E27FC236}">
              <a16:creationId xmlns:a16="http://schemas.microsoft.com/office/drawing/2014/main" id="{D5937D07-531F-4F11-8327-A3FAA4ED23F6}"/>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831800" y="942975"/>
          <a:ext cx="2247900" cy="1638300"/>
        </a:xfrm>
        <a:prstGeom prst="rect">
          <a:avLst/>
        </a:prstGeom>
      </xdr:spPr>
    </xdr:pic>
    <xdr:clientData/>
  </xdr:twoCellAnchor>
  <xdr:twoCellAnchor editAs="oneCell">
    <xdr:from>
      <xdr:col>13</xdr:col>
      <xdr:colOff>19050</xdr:colOff>
      <xdr:row>5</xdr:row>
      <xdr:rowOff>28576</xdr:rowOff>
    </xdr:from>
    <xdr:to>
      <xdr:col>13</xdr:col>
      <xdr:colOff>2250471</xdr:colOff>
      <xdr:row>5</xdr:row>
      <xdr:rowOff>1495426</xdr:rowOff>
    </xdr:to>
    <xdr:pic>
      <xdr:nvPicPr>
        <xdr:cNvPr id="52" name="图片 51">
          <a:extLst>
            <a:ext uri="{FF2B5EF4-FFF2-40B4-BE49-F238E27FC236}">
              <a16:creationId xmlns:a16="http://schemas.microsoft.com/office/drawing/2014/main" id="{0A6A2FF2-E714-4B0A-88B7-574713A482A5}"/>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5850850" y="2647951"/>
          <a:ext cx="2231421" cy="1466850"/>
        </a:xfrm>
        <a:prstGeom prst="rect">
          <a:avLst/>
        </a:prstGeom>
      </xdr:spPr>
    </xdr:pic>
    <xdr:clientData/>
  </xdr:twoCellAnchor>
  <xdr:twoCellAnchor editAs="oneCell">
    <xdr:from>
      <xdr:col>13</xdr:col>
      <xdr:colOff>9525</xdr:colOff>
      <xdr:row>6</xdr:row>
      <xdr:rowOff>38099</xdr:rowOff>
    </xdr:from>
    <xdr:to>
      <xdr:col>13</xdr:col>
      <xdr:colOff>2238375</xdr:colOff>
      <xdr:row>6</xdr:row>
      <xdr:rowOff>2305050</xdr:rowOff>
    </xdr:to>
    <xdr:pic>
      <xdr:nvPicPr>
        <xdr:cNvPr id="53" name="图片 52">
          <a:extLst>
            <a:ext uri="{FF2B5EF4-FFF2-40B4-BE49-F238E27FC236}">
              <a16:creationId xmlns:a16="http://schemas.microsoft.com/office/drawing/2014/main" id="{F3DE1635-0F09-49E8-95D6-E45AAA62F3DF}"/>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25841325" y="4181474"/>
          <a:ext cx="2228850" cy="2266951"/>
        </a:xfrm>
        <a:prstGeom prst="rect">
          <a:avLst/>
        </a:prstGeom>
      </xdr:spPr>
    </xdr:pic>
    <xdr:clientData/>
  </xdr:twoCellAnchor>
  <xdr:twoCellAnchor editAs="oneCell">
    <xdr:from>
      <xdr:col>13</xdr:col>
      <xdr:colOff>19050</xdr:colOff>
      <xdr:row>7</xdr:row>
      <xdr:rowOff>38100</xdr:rowOff>
    </xdr:from>
    <xdr:to>
      <xdr:col>13</xdr:col>
      <xdr:colOff>2247900</xdr:colOff>
      <xdr:row>7</xdr:row>
      <xdr:rowOff>1447800</xdr:rowOff>
    </xdr:to>
    <xdr:pic>
      <xdr:nvPicPr>
        <xdr:cNvPr id="54" name="图片 53">
          <a:extLst>
            <a:ext uri="{FF2B5EF4-FFF2-40B4-BE49-F238E27FC236}">
              <a16:creationId xmlns:a16="http://schemas.microsoft.com/office/drawing/2014/main" id="{A93D44B7-A3A7-4625-BD89-C9D5D9F6A9C2}"/>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25850850" y="6534150"/>
          <a:ext cx="2228850" cy="1409700"/>
        </a:xfrm>
        <a:prstGeom prst="rect">
          <a:avLst/>
        </a:prstGeom>
      </xdr:spPr>
    </xdr:pic>
    <xdr:clientData/>
  </xdr:twoCellAnchor>
  <xdr:twoCellAnchor editAs="oneCell">
    <xdr:from>
      <xdr:col>10</xdr:col>
      <xdr:colOff>19050</xdr:colOff>
      <xdr:row>5</xdr:row>
      <xdr:rowOff>28575</xdr:rowOff>
    </xdr:from>
    <xdr:to>
      <xdr:col>10</xdr:col>
      <xdr:colOff>2243937</xdr:colOff>
      <xdr:row>5</xdr:row>
      <xdr:rowOff>1504950</xdr:rowOff>
    </xdr:to>
    <xdr:pic>
      <xdr:nvPicPr>
        <xdr:cNvPr id="56" name="图片 55">
          <a:extLst>
            <a:ext uri="{FF2B5EF4-FFF2-40B4-BE49-F238E27FC236}">
              <a16:creationId xmlns:a16="http://schemas.microsoft.com/office/drawing/2014/main" id="{A79A9B1A-DA11-4872-BF16-3A5F29341EDA}"/>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9050000" y="2647950"/>
          <a:ext cx="2224887" cy="1476375"/>
        </a:xfrm>
        <a:prstGeom prst="rect">
          <a:avLst/>
        </a:prstGeom>
      </xdr:spPr>
    </xdr:pic>
    <xdr:clientData/>
  </xdr:twoCellAnchor>
  <xdr:twoCellAnchor editAs="oneCell">
    <xdr:from>
      <xdr:col>10</xdr:col>
      <xdr:colOff>19051</xdr:colOff>
      <xdr:row>6</xdr:row>
      <xdr:rowOff>28574</xdr:rowOff>
    </xdr:from>
    <xdr:to>
      <xdr:col>10</xdr:col>
      <xdr:colOff>2247901</xdr:colOff>
      <xdr:row>6</xdr:row>
      <xdr:rowOff>2305049</xdr:rowOff>
    </xdr:to>
    <xdr:pic>
      <xdr:nvPicPr>
        <xdr:cNvPr id="57" name="图片 56">
          <a:extLst>
            <a:ext uri="{FF2B5EF4-FFF2-40B4-BE49-F238E27FC236}">
              <a16:creationId xmlns:a16="http://schemas.microsoft.com/office/drawing/2014/main" id="{4609FE4F-0E55-4C83-91E1-25DD416E140D}"/>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9050001" y="4171949"/>
          <a:ext cx="2228850" cy="2276475"/>
        </a:xfrm>
        <a:prstGeom prst="rect">
          <a:avLst/>
        </a:prstGeom>
      </xdr:spPr>
    </xdr:pic>
    <xdr:clientData/>
  </xdr:twoCellAnchor>
  <xdr:twoCellAnchor editAs="oneCell">
    <xdr:from>
      <xdr:col>10</xdr:col>
      <xdr:colOff>28575</xdr:colOff>
      <xdr:row>7</xdr:row>
      <xdr:rowOff>47624</xdr:rowOff>
    </xdr:from>
    <xdr:to>
      <xdr:col>10</xdr:col>
      <xdr:colOff>2258483</xdr:colOff>
      <xdr:row>7</xdr:row>
      <xdr:rowOff>1447799</xdr:rowOff>
    </xdr:to>
    <xdr:pic>
      <xdr:nvPicPr>
        <xdr:cNvPr id="58" name="图片 57">
          <a:extLst>
            <a:ext uri="{FF2B5EF4-FFF2-40B4-BE49-F238E27FC236}">
              <a16:creationId xmlns:a16="http://schemas.microsoft.com/office/drawing/2014/main" id="{4B8FC407-C5DF-45D1-B516-CD0226B26A58}"/>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19059525" y="6543674"/>
          <a:ext cx="2229908" cy="1400175"/>
        </a:xfrm>
        <a:prstGeom prst="rect">
          <a:avLst/>
        </a:prstGeom>
      </xdr:spPr>
    </xdr:pic>
    <xdr:clientData/>
  </xdr:twoCellAnchor>
  <xdr:twoCellAnchor editAs="oneCell">
    <xdr:from>
      <xdr:col>8</xdr:col>
      <xdr:colOff>9525</xdr:colOff>
      <xdr:row>5</xdr:row>
      <xdr:rowOff>19050</xdr:rowOff>
    </xdr:from>
    <xdr:to>
      <xdr:col>8</xdr:col>
      <xdr:colOff>2261847</xdr:colOff>
      <xdr:row>5</xdr:row>
      <xdr:rowOff>1514475</xdr:rowOff>
    </xdr:to>
    <xdr:pic>
      <xdr:nvPicPr>
        <xdr:cNvPr id="59" name="图片 58">
          <a:extLst>
            <a:ext uri="{FF2B5EF4-FFF2-40B4-BE49-F238E27FC236}">
              <a16:creationId xmlns:a16="http://schemas.microsoft.com/office/drawing/2014/main" id="{EB4B8DE2-A4F8-41AC-8F00-110EBD37746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4506575" y="2638425"/>
          <a:ext cx="2252322" cy="1495425"/>
        </a:xfrm>
        <a:prstGeom prst="rect">
          <a:avLst/>
        </a:prstGeom>
      </xdr:spPr>
    </xdr:pic>
    <xdr:clientData/>
  </xdr:twoCellAnchor>
  <xdr:twoCellAnchor editAs="oneCell">
    <xdr:from>
      <xdr:col>8</xdr:col>
      <xdr:colOff>19050</xdr:colOff>
      <xdr:row>6</xdr:row>
      <xdr:rowOff>38099</xdr:rowOff>
    </xdr:from>
    <xdr:to>
      <xdr:col>8</xdr:col>
      <xdr:colOff>2228849</xdr:colOff>
      <xdr:row>6</xdr:row>
      <xdr:rowOff>2305050</xdr:rowOff>
    </xdr:to>
    <xdr:pic>
      <xdr:nvPicPr>
        <xdr:cNvPr id="61" name="图片 60">
          <a:extLst>
            <a:ext uri="{FF2B5EF4-FFF2-40B4-BE49-F238E27FC236}">
              <a16:creationId xmlns:a16="http://schemas.microsoft.com/office/drawing/2014/main" id="{857B0E2F-68D7-4749-91C8-1DB4A048B74A}"/>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4516100" y="4181474"/>
          <a:ext cx="2209799" cy="2266951"/>
        </a:xfrm>
        <a:prstGeom prst="rect">
          <a:avLst/>
        </a:prstGeom>
      </xdr:spPr>
    </xdr:pic>
    <xdr:clientData/>
  </xdr:twoCellAnchor>
  <xdr:twoCellAnchor editAs="oneCell">
    <xdr:from>
      <xdr:col>8</xdr:col>
      <xdr:colOff>0</xdr:colOff>
      <xdr:row>7</xdr:row>
      <xdr:rowOff>47625</xdr:rowOff>
    </xdr:from>
    <xdr:to>
      <xdr:col>8</xdr:col>
      <xdr:colOff>2254505</xdr:colOff>
      <xdr:row>7</xdr:row>
      <xdr:rowOff>1438275</xdr:rowOff>
    </xdr:to>
    <xdr:pic>
      <xdr:nvPicPr>
        <xdr:cNvPr id="62" name="图片 61">
          <a:extLst>
            <a:ext uri="{FF2B5EF4-FFF2-40B4-BE49-F238E27FC236}">
              <a16:creationId xmlns:a16="http://schemas.microsoft.com/office/drawing/2014/main" id="{4B815D43-9E51-4318-A384-1EF88AEFB1B8}"/>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4497050" y="6543675"/>
          <a:ext cx="2254505" cy="1390650"/>
        </a:xfrm>
        <a:prstGeom prst="rect">
          <a:avLst/>
        </a:prstGeom>
      </xdr:spPr>
    </xdr:pic>
    <xdr:clientData/>
  </xdr:twoCellAnchor>
  <xdr:twoCellAnchor editAs="oneCell">
    <xdr:from>
      <xdr:col>5</xdr:col>
      <xdr:colOff>0</xdr:colOff>
      <xdr:row>4</xdr:row>
      <xdr:rowOff>0</xdr:rowOff>
    </xdr:from>
    <xdr:to>
      <xdr:col>5</xdr:col>
      <xdr:colOff>2265238</xdr:colOff>
      <xdr:row>4</xdr:row>
      <xdr:rowOff>1647825</xdr:rowOff>
    </xdr:to>
    <xdr:pic>
      <xdr:nvPicPr>
        <xdr:cNvPr id="64" name="图片 63">
          <a:extLst>
            <a:ext uri="{FF2B5EF4-FFF2-40B4-BE49-F238E27FC236}">
              <a16:creationId xmlns:a16="http://schemas.microsoft.com/office/drawing/2014/main" id="{EB912F53-B887-4209-85D0-BCC4CECE5F19}"/>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7696200" y="914400"/>
          <a:ext cx="2265238" cy="1647825"/>
        </a:xfrm>
        <a:prstGeom prst="rect">
          <a:avLst/>
        </a:prstGeom>
      </xdr:spPr>
    </xdr:pic>
    <xdr:clientData/>
  </xdr:twoCellAnchor>
  <xdr:twoCellAnchor editAs="oneCell">
    <xdr:from>
      <xdr:col>8</xdr:col>
      <xdr:colOff>0</xdr:colOff>
      <xdr:row>4</xdr:row>
      <xdr:rowOff>0</xdr:rowOff>
    </xdr:from>
    <xdr:to>
      <xdr:col>8</xdr:col>
      <xdr:colOff>2261576</xdr:colOff>
      <xdr:row>4</xdr:row>
      <xdr:rowOff>1676400</xdr:rowOff>
    </xdr:to>
    <xdr:pic>
      <xdr:nvPicPr>
        <xdr:cNvPr id="66" name="图片 65">
          <a:extLst>
            <a:ext uri="{FF2B5EF4-FFF2-40B4-BE49-F238E27FC236}">
              <a16:creationId xmlns:a16="http://schemas.microsoft.com/office/drawing/2014/main" id="{BC06B01F-28D6-4C22-BC73-5D0055C4C56E}"/>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4497050" y="914400"/>
          <a:ext cx="2261576" cy="1676400"/>
        </a:xfrm>
        <a:prstGeom prst="rect">
          <a:avLst/>
        </a:prstGeom>
      </xdr:spPr>
    </xdr:pic>
    <xdr:clientData/>
  </xdr:twoCellAnchor>
  <xdr:twoCellAnchor editAs="oneCell">
    <xdr:from>
      <xdr:col>10</xdr:col>
      <xdr:colOff>0</xdr:colOff>
      <xdr:row>4</xdr:row>
      <xdr:rowOff>19050</xdr:rowOff>
    </xdr:from>
    <xdr:to>
      <xdr:col>10</xdr:col>
      <xdr:colOff>2260438</xdr:colOff>
      <xdr:row>4</xdr:row>
      <xdr:rowOff>1676400</xdr:rowOff>
    </xdr:to>
    <xdr:pic>
      <xdr:nvPicPr>
        <xdr:cNvPr id="68" name="图片 67">
          <a:extLst>
            <a:ext uri="{FF2B5EF4-FFF2-40B4-BE49-F238E27FC236}">
              <a16:creationId xmlns:a16="http://schemas.microsoft.com/office/drawing/2014/main" id="{07A6C64C-C88C-4827-8A37-82669DA85561}"/>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9030950" y="933450"/>
          <a:ext cx="2260438" cy="1657350"/>
        </a:xfrm>
        <a:prstGeom prst="rect">
          <a:avLst/>
        </a:prstGeom>
      </xdr:spPr>
    </xdr:pic>
    <xdr:clientData/>
  </xdr:twoCellAnchor>
  <xdr:twoCellAnchor editAs="oneCell">
    <xdr:from>
      <xdr:col>14</xdr:col>
      <xdr:colOff>0</xdr:colOff>
      <xdr:row>4</xdr:row>
      <xdr:rowOff>28574</xdr:rowOff>
    </xdr:from>
    <xdr:to>
      <xdr:col>15</xdr:col>
      <xdr:colOff>14136</xdr:colOff>
      <xdr:row>4</xdr:row>
      <xdr:rowOff>1676399</xdr:rowOff>
    </xdr:to>
    <xdr:pic>
      <xdr:nvPicPr>
        <xdr:cNvPr id="55" name="图片 54">
          <a:extLst>
            <a:ext uri="{FF2B5EF4-FFF2-40B4-BE49-F238E27FC236}">
              <a16:creationId xmlns:a16="http://schemas.microsoft.com/office/drawing/2014/main" id="{71326BF7-8020-4AA0-9164-E898BEBAD7E8}"/>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28098750" y="942974"/>
          <a:ext cx="2281086" cy="1647825"/>
        </a:xfrm>
        <a:prstGeom prst="rect">
          <a:avLst/>
        </a:prstGeom>
      </xdr:spPr>
    </xdr:pic>
    <xdr:clientData/>
  </xdr:twoCellAnchor>
  <xdr:twoCellAnchor editAs="oneCell">
    <xdr:from>
      <xdr:col>14</xdr:col>
      <xdr:colOff>9525</xdr:colOff>
      <xdr:row>5</xdr:row>
      <xdr:rowOff>0</xdr:rowOff>
    </xdr:from>
    <xdr:to>
      <xdr:col>14</xdr:col>
      <xdr:colOff>2228946</xdr:colOff>
      <xdr:row>5</xdr:row>
      <xdr:rowOff>1504950</xdr:rowOff>
    </xdr:to>
    <xdr:pic>
      <xdr:nvPicPr>
        <xdr:cNvPr id="63" name="图片 62">
          <a:extLst>
            <a:ext uri="{FF2B5EF4-FFF2-40B4-BE49-F238E27FC236}">
              <a16:creationId xmlns:a16="http://schemas.microsoft.com/office/drawing/2014/main" id="{E422BD77-C006-49BB-BA51-E93B71DF8CDC}"/>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8108275" y="2619375"/>
          <a:ext cx="2219421" cy="1504950"/>
        </a:xfrm>
        <a:prstGeom prst="rect">
          <a:avLst/>
        </a:prstGeom>
      </xdr:spPr>
    </xdr:pic>
    <xdr:clientData/>
  </xdr:twoCellAnchor>
  <xdr:twoCellAnchor editAs="oneCell">
    <xdr:from>
      <xdr:col>14</xdr:col>
      <xdr:colOff>19050</xdr:colOff>
      <xdr:row>6</xdr:row>
      <xdr:rowOff>38100</xdr:rowOff>
    </xdr:from>
    <xdr:to>
      <xdr:col>14</xdr:col>
      <xdr:colOff>2238470</xdr:colOff>
      <xdr:row>6</xdr:row>
      <xdr:rowOff>2314575</xdr:rowOff>
    </xdr:to>
    <xdr:pic>
      <xdr:nvPicPr>
        <xdr:cNvPr id="67" name="图片 66">
          <a:extLst>
            <a:ext uri="{FF2B5EF4-FFF2-40B4-BE49-F238E27FC236}">
              <a16:creationId xmlns:a16="http://schemas.microsoft.com/office/drawing/2014/main" id="{07E649D9-6B63-4ED3-BCB4-BDCC3DE74383}"/>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28117800" y="4181475"/>
          <a:ext cx="2219420" cy="2276475"/>
        </a:xfrm>
        <a:prstGeom prst="rect">
          <a:avLst/>
        </a:prstGeom>
      </xdr:spPr>
    </xdr:pic>
    <xdr:clientData/>
  </xdr:twoCellAnchor>
  <xdr:twoCellAnchor editAs="oneCell">
    <xdr:from>
      <xdr:col>14</xdr:col>
      <xdr:colOff>9526</xdr:colOff>
      <xdr:row>7</xdr:row>
      <xdr:rowOff>47624</xdr:rowOff>
    </xdr:from>
    <xdr:to>
      <xdr:col>14</xdr:col>
      <xdr:colOff>2261140</xdr:colOff>
      <xdr:row>7</xdr:row>
      <xdr:rowOff>1438275</xdr:rowOff>
    </xdr:to>
    <xdr:pic>
      <xdr:nvPicPr>
        <xdr:cNvPr id="70" name="图片 69">
          <a:extLst>
            <a:ext uri="{FF2B5EF4-FFF2-40B4-BE49-F238E27FC236}">
              <a16:creationId xmlns:a16="http://schemas.microsoft.com/office/drawing/2014/main" id="{AE72A16C-BED4-4CC8-8856-955D220BB53E}"/>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8108276" y="6543674"/>
          <a:ext cx="2251614" cy="1390651"/>
        </a:xfrm>
        <a:prstGeom prst="rect">
          <a:avLst/>
        </a:prstGeom>
      </xdr:spPr>
    </xdr:pic>
    <xdr:clientData/>
  </xdr:twoCellAnchor>
  <xdr:twoCellAnchor editAs="oneCell">
    <xdr:from>
      <xdr:col>15</xdr:col>
      <xdr:colOff>19050</xdr:colOff>
      <xdr:row>4</xdr:row>
      <xdr:rowOff>28575</xdr:rowOff>
    </xdr:from>
    <xdr:to>
      <xdr:col>15</xdr:col>
      <xdr:colOff>2247755</xdr:colOff>
      <xdr:row>4</xdr:row>
      <xdr:rowOff>1676400</xdr:rowOff>
    </xdr:to>
    <xdr:pic>
      <xdr:nvPicPr>
        <xdr:cNvPr id="60" name="图片 59">
          <a:extLst>
            <a:ext uri="{FF2B5EF4-FFF2-40B4-BE49-F238E27FC236}">
              <a16:creationId xmlns:a16="http://schemas.microsoft.com/office/drawing/2014/main" id="{74FCC0F6-CE9F-41B6-834A-E9BEFC314C29}"/>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30384750" y="942975"/>
          <a:ext cx="2228705" cy="1647825"/>
        </a:xfrm>
        <a:prstGeom prst="rect">
          <a:avLst/>
        </a:prstGeom>
      </xdr:spPr>
    </xdr:pic>
    <xdr:clientData/>
  </xdr:twoCellAnchor>
  <xdr:twoCellAnchor editAs="oneCell">
    <xdr:from>
      <xdr:col>15</xdr:col>
      <xdr:colOff>0</xdr:colOff>
      <xdr:row>5</xdr:row>
      <xdr:rowOff>0</xdr:rowOff>
    </xdr:from>
    <xdr:to>
      <xdr:col>15</xdr:col>
      <xdr:colOff>2238375</xdr:colOff>
      <xdr:row>5</xdr:row>
      <xdr:rowOff>1504950</xdr:rowOff>
    </xdr:to>
    <xdr:pic>
      <xdr:nvPicPr>
        <xdr:cNvPr id="69" name="图片 68">
          <a:extLst>
            <a:ext uri="{FF2B5EF4-FFF2-40B4-BE49-F238E27FC236}">
              <a16:creationId xmlns:a16="http://schemas.microsoft.com/office/drawing/2014/main" id="{A5E9326C-C7AB-400D-85D1-C04D43F2E0D2}"/>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30365700" y="2619375"/>
          <a:ext cx="2238375" cy="1504950"/>
        </a:xfrm>
        <a:prstGeom prst="rect">
          <a:avLst/>
        </a:prstGeom>
      </xdr:spPr>
    </xdr:pic>
    <xdr:clientData/>
  </xdr:twoCellAnchor>
  <xdr:twoCellAnchor editAs="oneCell">
    <xdr:from>
      <xdr:col>15</xdr:col>
      <xdr:colOff>28575</xdr:colOff>
      <xdr:row>6</xdr:row>
      <xdr:rowOff>28575</xdr:rowOff>
    </xdr:from>
    <xdr:to>
      <xdr:col>15</xdr:col>
      <xdr:colOff>2228850</xdr:colOff>
      <xdr:row>6</xdr:row>
      <xdr:rowOff>2314575</xdr:rowOff>
    </xdr:to>
    <xdr:pic>
      <xdr:nvPicPr>
        <xdr:cNvPr id="74" name="图片 73">
          <a:extLst>
            <a:ext uri="{FF2B5EF4-FFF2-40B4-BE49-F238E27FC236}">
              <a16:creationId xmlns:a16="http://schemas.microsoft.com/office/drawing/2014/main" id="{1DAE042B-ECD2-420C-8EED-70F1DB3A5C0B}"/>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30394275" y="4171950"/>
          <a:ext cx="2200275" cy="2286000"/>
        </a:xfrm>
        <a:prstGeom prst="rect">
          <a:avLst/>
        </a:prstGeom>
      </xdr:spPr>
    </xdr:pic>
    <xdr:clientData/>
  </xdr:twoCellAnchor>
  <xdr:twoCellAnchor editAs="oneCell">
    <xdr:from>
      <xdr:col>15</xdr:col>
      <xdr:colOff>9525</xdr:colOff>
      <xdr:row>7</xdr:row>
      <xdr:rowOff>28575</xdr:rowOff>
    </xdr:from>
    <xdr:to>
      <xdr:col>15</xdr:col>
      <xdr:colOff>2257425</xdr:colOff>
      <xdr:row>7</xdr:row>
      <xdr:rowOff>1457325</xdr:rowOff>
    </xdr:to>
    <xdr:pic>
      <xdr:nvPicPr>
        <xdr:cNvPr id="76" name="图片 75">
          <a:extLst>
            <a:ext uri="{FF2B5EF4-FFF2-40B4-BE49-F238E27FC236}">
              <a16:creationId xmlns:a16="http://schemas.microsoft.com/office/drawing/2014/main" id="{A0C0C84D-97B7-4F9A-B8DD-9A6C5716ABB6}"/>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30375225" y="6524625"/>
          <a:ext cx="2247900" cy="1428750"/>
        </a:xfrm>
        <a:prstGeom prst="rect">
          <a:avLst/>
        </a:prstGeom>
      </xdr:spPr>
    </xdr:pic>
    <xdr:clientData/>
  </xdr:twoCellAnchor>
  <xdr:twoCellAnchor editAs="oneCell">
    <xdr:from>
      <xdr:col>16</xdr:col>
      <xdr:colOff>19051</xdr:colOff>
      <xdr:row>4</xdr:row>
      <xdr:rowOff>38100</xdr:rowOff>
    </xdr:from>
    <xdr:to>
      <xdr:col>16</xdr:col>
      <xdr:colOff>2254167</xdr:colOff>
      <xdr:row>4</xdr:row>
      <xdr:rowOff>1676399</xdr:rowOff>
    </xdr:to>
    <xdr:pic>
      <xdr:nvPicPr>
        <xdr:cNvPr id="78" name="图片 77">
          <a:extLst>
            <a:ext uri="{FF2B5EF4-FFF2-40B4-BE49-F238E27FC236}">
              <a16:creationId xmlns:a16="http://schemas.microsoft.com/office/drawing/2014/main" id="{281B5DE0-B3D6-45BE-8A14-310CDAE97D24}"/>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32651701" y="952500"/>
          <a:ext cx="2235116" cy="1638299"/>
        </a:xfrm>
        <a:prstGeom prst="rect">
          <a:avLst/>
        </a:prstGeom>
      </xdr:spPr>
    </xdr:pic>
    <xdr:clientData/>
  </xdr:twoCellAnchor>
  <xdr:twoCellAnchor editAs="oneCell">
    <xdr:from>
      <xdr:col>16</xdr:col>
      <xdr:colOff>9525</xdr:colOff>
      <xdr:row>5</xdr:row>
      <xdr:rowOff>19050</xdr:rowOff>
    </xdr:from>
    <xdr:to>
      <xdr:col>16</xdr:col>
      <xdr:colOff>2254424</xdr:colOff>
      <xdr:row>5</xdr:row>
      <xdr:rowOff>1495425</xdr:rowOff>
    </xdr:to>
    <xdr:pic>
      <xdr:nvPicPr>
        <xdr:cNvPr id="80" name="图片 79">
          <a:extLst>
            <a:ext uri="{FF2B5EF4-FFF2-40B4-BE49-F238E27FC236}">
              <a16:creationId xmlns:a16="http://schemas.microsoft.com/office/drawing/2014/main" id="{DB4D00F5-7C86-4338-B3F3-3A94679255D3}"/>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32642175" y="2638425"/>
          <a:ext cx="2244899" cy="1476375"/>
        </a:xfrm>
        <a:prstGeom prst="rect">
          <a:avLst/>
        </a:prstGeom>
      </xdr:spPr>
    </xdr:pic>
    <xdr:clientData/>
  </xdr:twoCellAnchor>
  <xdr:twoCellAnchor editAs="oneCell">
    <xdr:from>
      <xdr:col>16</xdr:col>
      <xdr:colOff>0</xdr:colOff>
      <xdr:row>6</xdr:row>
      <xdr:rowOff>28575</xdr:rowOff>
    </xdr:from>
    <xdr:to>
      <xdr:col>16</xdr:col>
      <xdr:colOff>2247900</xdr:colOff>
      <xdr:row>6</xdr:row>
      <xdr:rowOff>2314575</xdr:rowOff>
    </xdr:to>
    <xdr:pic>
      <xdr:nvPicPr>
        <xdr:cNvPr id="82" name="图片 81">
          <a:extLst>
            <a:ext uri="{FF2B5EF4-FFF2-40B4-BE49-F238E27FC236}">
              <a16:creationId xmlns:a16="http://schemas.microsoft.com/office/drawing/2014/main" id="{7B98320C-B4F7-489B-8BC9-E1A63DAC5A5C}"/>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32632650" y="4171950"/>
          <a:ext cx="2247900" cy="2286000"/>
        </a:xfrm>
        <a:prstGeom prst="rect">
          <a:avLst/>
        </a:prstGeom>
      </xdr:spPr>
    </xdr:pic>
    <xdr:clientData/>
  </xdr:twoCellAnchor>
  <xdr:twoCellAnchor editAs="oneCell">
    <xdr:from>
      <xdr:col>16</xdr:col>
      <xdr:colOff>0</xdr:colOff>
      <xdr:row>7</xdr:row>
      <xdr:rowOff>28574</xdr:rowOff>
    </xdr:from>
    <xdr:to>
      <xdr:col>16</xdr:col>
      <xdr:colOff>2238375</xdr:colOff>
      <xdr:row>7</xdr:row>
      <xdr:rowOff>1447799</xdr:rowOff>
    </xdr:to>
    <xdr:pic>
      <xdr:nvPicPr>
        <xdr:cNvPr id="84" name="图片 83">
          <a:extLst>
            <a:ext uri="{FF2B5EF4-FFF2-40B4-BE49-F238E27FC236}">
              <a16:creationId xmlns:a16="http://schemas.microsoft.com/office/drawing/2014/main" id="{363BD400-75CF-47D9-AA04-17A8543ABA14}"/>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32632650" y="6524624"/>
          <a:ext cx="2238375" cy="1419225"/>
        </a:xfrm>
        <a:prstGeom prst="rect">
          <a:avLst/>
        </a:prstGeom>
      </xdr:spPr>
    </xdr:pic>
    <xdr:clientData/>
  </xdr:twoCellAnchor>
  <xdr:twoCellAnchor editAs="oneCell">
    <xdr:from>
      <xdr:col>2</xdr:col>
      <xdr:colOff>38100</xdr:colOff>
      <xdr:row>4</xdr:row>
      <xdr:rowOff>28575</xdr:rowOff>
    </xdr:from>
    <xdr:to>
      <xdr:col>2</xdr:col>
      <xdr:colOff>2261937</xdr:colOff>
      <xdr:row>4</xdr:row>
      <xdr:rowOff>1685925</xdr:rowOff>
    </xdr:to>
    <xdr:pic>
      <xdr:nvPicPr>
        <xdr:cNvPr id="72" name="图片 71">
          <a:extLst>
            <a:ext uri="{FF2B5EF4-FFF2-40B4-BE49-F238E27FC236}">
              <a16:creationId xmlns:a16="http://schemas.microsoft.com/office/drawing/2014/main" id="{EE0A49D9-F80D-48DA-9AE1-6445B2C31F61}"/>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933450" y="942975"/>
          <a:ext cx="2223837" cy="1657350"/>
        </a:xfrm>
        <a:prstGeom prst="rect">
          <a:avLst/>
        </a:prstGeom>
      </xdr:spPr>
    </xdr:pic>
    <xdr:clientData/>
  </xdr:twoCellAnchor>
  <xdr:twoCellAnchor editAs="oneCell">
    <xdr:from>
      <xdr:col>17</xdr:col>
      <xdr:colOff>28574</xdr:colOff>
      <xdr:row>4</xdr:row>
      <xdr:rowOff>28574</xdr:rowOff>
    </xdr:from>
    <xdr:to>
      <xdr:col>17</xdr:col>
      <xdr:colOff>2245071</xdr:colOff>
      <xdr:row>4</xdr:row>
      <xdr:rowOff>1676399</xdr:rowOff>
    </xdr:to>
    <xdr:pic>
      <xdr:nvPicPr>
        <xdr:cNvPr id="23" name="图片 22">
          <a:extLst>
            <a:ext uri="{FF2B5EF4-FFF2-40B4-BE49-F238E27FC236}">
              <a16:creationId xmlns:a16="http://schemas.microsoft.com/office/drawing/2014/main" id="{4E5BA625-02F1-4F0A-8F38-D19E8B7B43BE}"/>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34928174" y="942974"/>
          <a:ext cx="2216497" cy="1647825"/>
        </a:xfrm>
        <a:prstGeom prst="rect">
          <a:avLst/>
        </a:prstGeom>
      </xdr:spPr>
    </xdr:pic>
    <xdr:clientData/>
  </xdr:twoCellAnchor>
  <xdr:twoCellAnchor editAs="oneCell">
    <xdr:from>
      <xdr:col>18</xdr:col>
      <xdr:colOff>0</xdr:colOff>
      <xdr:row>4</xdr:row>
      <xdr:rowOff>28574</xdr:rowOff>
    </xdr:from>
    <xdr:to>
      <xdr:col>18</xdr:col>
      <xdr:colOff>2254250</xdr:colOff>
      <xdr:row>4</xdr:row>
      <xdr:rowOff>1676399</xdr:rowOff>
    </xdr:to>
    <xdr:pic>
      <xdr:nvPicPr>
        <xdr:cNvPr id="71" name="图片 70">
          <a:extLst>
            <a:ext uri="{FF2B5EF4-FFF2-40B4-BE49-F238E27FC236}">
              <a16:creationId xmlns:a16="http://schemas.microsoft.com/office/drawing/2014/main" id="{62525541-881E-40F6-9F04-C593C4573EC8}"/>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37166550" y="942974"/>
          <a:ext cx="2254250" cy="1647825"/>
        </a:xfrm>
        <a:prstGeom prst="rect">
          <a:avLst/>
        </a:prstGeom>
      </xdr:spPr>
    </xdr:pic>
    <xdr:clientData/>
  </xdr:twoCellAnchor>
  <xdr:twoCellAnchor editAs="oneCell">
    <xdr:from>
      <xdr:col>19</xdr:col>
      <xdr:colOff>0</xdr:colOff>
      <xdr:row>4</xdr:row>
      <xdr:rowOff>28574</xdr:rowOff>
    </xdr:from>
    <xdr:to>
      <xdr:col>19</xdr:col>
      <xdr:colOff>2251834</xdr:colOff>
      <xdr:row>4</xdr:row>
      <xdr:rowOff>1666875</xdr:rowOff>
    </xdr:to>
    <xdr:pic>
      <xdr:nvPicPr>
        <xdr:cNvPr id="75" name="图片 74">
          <a:extLst>
            <a:ext uri="{FF2B5EF4-FFF2-40B4-BE49-F238E27FC236}">
              <a16:creationId xmlns:a16="http://schemas.microsoft.com/office/drawing/2014/main" id="{DCA0A32F-AD55-4B61-AE10-453F0A0700F1}"/>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39433500" y="942974"/>
          <a:ext cx="2251834" cy="1638301"/>
        </a:xfrm>
        <a:prstGeom prst="rect">
          <a:avLst/>
        </a:prstGeom>
      </xdr:spPr>
    </xdr:pic>
    <xdr:clientData/>
  </xdr:twoCellAnchor>
  <xdr:twoCellAnchor editAs="oneCell">
    <xdr:from>
      <xdr:col>17</xdr:col>
      <xdr:colOff>9525</xdr:colOff>
      <xdr:row>5</xdr:row>
      <xdr:rowOff>19049</xdr:rowOff>
    </xdr:from>
    <xdr:to>
      <xdr:col>17</xdr:col>
      <xdr:colOff>2247900</xdr:colOff>
      <xdr:row>5</xdr:row>
      <xdr:rowOff>1495424</xdr:rowOff>
    </xdr:to>
    <xdr:pic>
      <xdr:nvPicPr>
        <xdr:cNvPr id="79" name="图片 78">
          <a:extLst>
            <a:ext uri="{FF2B5EF4-FFF2-40B4-BE49-F238E27FC236}">
              <a16:creationId xmlns:a16="http://schemas.microsoft.com/office/drawing/2014/main" id="{CB9B58D2-49ED-4B64-9223-6D6E1CDAC92F}"/>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34909125" y="2638424"/>
          <a:ext cx="2238375" cy="1476375"/>
        </a:xfrm>
        <a:prstGeom prst="rect">
          <a:avLst/>
        </a:prstGeom>
      </xdr:spPr>
    </xdr:pic>
    <xdr:clientData/>
  </xdr:twoCellAnchor>
  <xdr:twoCellAnchor editAs="oneCell">
    <xdr:from>
      <xdr:col>18</xdr:col>
      <xdr:colOff>0</xdr:colOff>
      <xdr:row>5</xdr:row>
      <xdr:rowOff>28575</xdr:rowOff>
    </xdr:from>
    <xdr:to>
      <xdr:col>18</xdr:col>
      <xdr:colOff>2252230</xdr:colOff>
      <xdr:row>5</xdr:row>
      <xdr:rowOff>1495425</xdr:rowOff>
    </xdr:to>
    <xdr:pic>
      <xdr:nvPicPr>
        <xdr:cNvPr id="83" name="图片 82">
          <a:extLst>
            <a:ext uri="{FF2B5EF4-FFF2-40B4-BE49-F238E27FC236}">
              <a16:creationId xmlns:a16="http://schemas.microsoft.com/office/drawing/2014/main" id="{67231678-A217-4B51-A29E-4980202EBA5C}"/>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37166550" y="2647950"/>
          <a:ext cx="2252230" cy="1466850"/>
        </a:xfrm>
        <a:prstGeom prst="rect">
          <a:avLst/>
        </a:prstGeom>
      </xdr:spPr>
    </xdr:pic>
    <xdr:clientData/>
  </xdr:twoCellAnchor>
  <xdr:twoCellAnchor editAs="oneCell">
    <xdr:from>
      <xdr:col>19</xdr:col>
      <xdr:colOff>0</xdr:colOff>
      <xdr:row>5</xdr:row>
      <xdr:rowOff>19050</xdr:rowOff>
    </xdr:from>
    <xdr:to>
      <xdr:col>19</xdr:col>
      <xdr:colOff>2251834</xdr:colOff>
      <xdr:row>5</xdr:row>
      <xdr:rowOff>1485900</xdr:rowOff>
    </xdr:to>
    <xdr:pic>
      <xdr:nvPicPr>
        <xdr:cNvPr id="86" name="图片 85">
          <a:extLst>
            <a:ext uri="{FF2B5EF4-FFF2-40B4-BE49-F238E27FC236}">
              <a16:creationId xmlns:a16="http://schemas.microsoft.com/office/drawing/2014/main" id="{834A862F-DAFF-428B-B64A-5C69088C456C}"/>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39433500" y="2638425"/>
          <a:ext cx="2251834" cy="1466850"/>
        </a:xfrm>
        <a:prstGeom prst="rect">
          <a:avLst/>
        </a:prstGeom>
      </xdr:spPr>
    </xdr:pic>
    <xdr:clientData/>
  </xdr:twoCellAnchor>
  <xdr:twoCellAnchor editAs="oneCell">
    <xdr:from>
      <xdr:col>17</xdr:col>
      <xdr:colOff>19049</xdr:colOff>
      <xdr:row>6</xdr:row>
      <xdr:rowOff>28574</xdr:rowOff>
    </xdr:from>
    <xdr:to>
      <xdr:col>17</xdr:col>
      <xdr:colOff>2238374</xdr:colOff>
      <xdr:row>6</xdr:row>
      <xdr:rowOff>2333471</xdr:rowOff>
    </xdr:to>
    <xdr:pic>
      <xdr:nvPicPr>
        <xdr:cNvPr id="88" name="图片 87">
          <a:extLst>
            <a:ext uri="{FF2B5EF4-FFF2-40B4-BE49-F238E27FC236}">
              <a16:creationId xmlns:a16="http://schemas.microsoft.com/office/drawing/2014/main" id="{CACD7263-BA6B-45BE-A59B-5CD1F04BD5B1}"/>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34918649" y="4171949"/>
          <a:ext cx="2219325" cy="2304897"/>
        </a:xfrm>
        <a:prstGeom prst="rect">
          <a:avLst/>
        </a:prstGeom>
      </xdr:spPr>
    </xdr:pic>
    <xdr:clientData/>
  </xdr:twoCellAnchor>
  <xdr:twoCellAnchor editAs="oneCell">
    <xdr:from>
      <xdr:col>17</xdr:col>
      <xdr:colOff>2266949</xdr:colOff>
      <xdr:row>6</xdr:row>
      <xdr:rowOff>28575</xdr:rowOff>
    </xdr:from>
    <xdr:to>
      <xdr:col>18</xdr:col>
      <xdr:colOff>2238374</xdr:colOff>
      <xdr:row>6</xdr:row>
      <xdr:rowOff>2333625</xdr:rowOff>
    </xdr:to>
    <xdr:pic>
      <xdr:nvPicPr>
        <xdr:cNvPr id="90" name="图片 89">
          <a:extLst>
            <a:ext uri="{FF2B5EF4-FFF2-40B4-BE49-F238E27FC236}">
              <a16:creationId xmlns:a16="http://schemas.microsoft.com/office/drawing/2014/main" id="{E38172A7-46AA-4B25-9641-6277CBAC38E4}"/>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37166549" y="4171950"/>
          <a:ext cx="2238375" cy="2305050"/>
        </a:xfrm>
        <a:prstGeom prst="rect">
          <a:avLst/>
        </a:prstGeom>
      </xdr:spPr>
    </xdr:pic>
    <xdr:clientData/>
  </xdr:twoCellAnchor>
  <xdr:twoCellAnchor editAs="oneCell">
    <xdr:from>
      <xdr:col>19</xdr:col>
      <xdr:colOff>9525</xdr:colOff>
      <xdr:row>6</xdr:row>
      <xdr:rowOff>28575</xdr:rowOff>
    </xdr:from>
    <xdr:to>
      <xdr:col>19</xdr:col>
      <xdr:colOff>2257425</xdr:colOff>
      <xdr:row>6</xdr:row>
      <xdr:rowOff>2333625</xdr:rowOff>
    </xdr:to>
    <xdr:pic>
      <xdr:nvPicPr>
        <xdr:cNvPr id="92" name="图片 91">
          <a:extLst>
            <a:ext uri="{FF2B5EF4-FFF2-40B4-BE49-F238E27FC236}">
              <a16:creationId xmlns:a16="http://schemas.microsoft.com/office/drawing/2014/main" id="{9EB34361-CCF1-4208-81C8-FEE02B16152D}"/>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39443025" y="4171950"/>
          <a:ext cx="2247900" cy="2305050"/>
        </a:xfrm>
        <a:prstGeom prst="rect">
          <a:avLst/>
        </a:prstGeom>
      </xdr:spPr>
    </xdr:pic>
    <xdr:clientData/>
  </xdr:twoCellAnchor>
  <xdr:twoCellAnchor editAs="oneCell">
    <xdr:from>
      <xdr:col>17</xdr:col>
      <xdr:colOff>0</xdr:colOff>
      <xdr:row>7</xdr:row>
      <xdr:rowOff>38100</xdr:rowOff>
    </xdr:from>
    <xdr:to>
      <xdr:col>17</xdr:col>
      <xdr:colOff>2247193</xdr:colOff>
      <xdr:row>7</xdr:row>
      <xdr:rowOff>1457325</xdr:rowOff>
    </xdr:to>
    <xdr:pic>
      <xdr:nvPicPr>
        <xdr:cNvPr id="94" name="图片 93">
          <a:extLst>
            <a:ext uri="{FF2B5EF4-FFF2-40B4-BE49-F238E27FC236}">
              <a16:creationId xmlns:a16="http://schemas.microsoft.com/office/drawing/2014/main" id="{1C2FCCC9-8798-4E96-8B09-56E3F17772D9}"/>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34899600" y="6534150"/>
          <a:ext cx="2247193" cy="1419225"/>
        </a:xfrm>
        <a:prstGeom prst="rect">
          <a:avLst/>
        </a:prstGeom>
      </xdr:spPr>
    </xdr:pic>
    <xdr:clientData/>
  </xdr:twoCellAnchor>
  <xdr:twoCellAnchor editAs="oneCell">
    <xdr:from>
      <xdr:col>18</xdr:col>
      <xdr:colOff>19050</xdr:colOff>
      <xdr:row>7</xdr:row>
      <xdr:rowOff>38100</xdr:rowOff>
    </xdr:from>
    <xdr:to>
      <xdr:col>18</xdr:col>
      <xdr:colOff>2252219</xdr:colOff>
      <xdr:row>7</xdr:row>
      <xdr:rowOff>1447800</xdr:rowOff>
    </xdr:to>
    <xdr:pic>
      <xdr:nvPicPr>
        <xdr:cNvPr id="96" name="图片 95">
          <a:extLst>
            <a:ext uri="{FF2B5EF4-FFF2-40B4-BE49-F238E27FC236}">
              <a16:creationId xmlns:a16="http://schemas.microsoft.com/office/drawing/2014/main" id="{4A41C98B-C673-4AEA-9165-837E88F13029}"/>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37185600" y="6534150"/>
          <a:ext cx="2233169" cy="1409700"/>
        </a:xfrm>
        <a:prstGeom prst="rect">
          <a:avLst/>
        </a:prstGeom>
      </xdr:spPr>
    </xdr:pic>
    <xdr:clientData/>
  </xdr:twoCellAnchor>
  <xdr:twoCellAnchor editAs="oneCell">
    <xdr:from>
      <xdr:col>19</xdr:col>
      <xdr:colOff>0</xdr:colOff>
      <xdr:row>7</xdr:row>
      <xdr:rowOff>28575</xdr:rowOff>
    </xdr:from>
    <xdr:to>
      <xdr:col>19</xdr:col>
      <xdr:colOff>2238375</xdr:colOff>
      <xdr:row>7</xdr:row>
      <xdr:rowOff>1436824</xdr:rowOff>
    </xdr:to>
    <xdr:pic>
      <xdr:nvPicPr>
        <xdr:cNvPr id="98" name="图片 97">
          <a:extLst>
            <a:ext uri="{FF2B5EF4-FFF2-40B4-BE49-F238E27FC236}">
              <a16:creationId xmlns:a16="http://schemas.microsoft.com/office/drawing/2014/main" id="{33784F9F-82D6-4FE0-9D21-9EA1C3211A65}"/>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39433500" y="6524625"/>
          <a:ext cx="2238375" cy="1408249"/>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77"/>
  <sheetViews>
    <sheetView workbookViewId="0">
      <pane xSplit="4" ySplit="1" topLeftCell="E2" activePane="bottomRight" state="frozen"/>
      <selection pane="topRight" activeCell="D1" sqref="D1"/>
      <selection pane="bottomLeft" activeCell="A2" sqref="A2"/>
      <selection pane="bottomRight" activeCell="G24" sqref="G24"/>
    </sheetView>
  </sheetViews>
  <sheetFormatPr defaultRowHeight="18" customHeight="1" x14ac:dyDescent="0.15"/>
  <cols>
    <col min="1" max="1" width="7.875" customWidth="1"/>
    <col min="2" max="2" width="15.5" customWidth="1"/>
    <col min="3" max="3" width="12.25" style="1" customWidth="1"/>
    <col min="4" max="4" width="11.25" customWidth="1"/>
    <col min="5" max="5" width="7.25" style="1" customWidth="1"/>
    <col min="6" max="6" width="28.125" customWidth="1"/>
    <col min="7" max="7" width="26.5" customWidth="1"/>
    <col min="8" max="8" width="14.625" style="1" customWidth="1"/>
    <col min="9" max="9" width="9" style="1" bestFit="1" customWidth="1"/>
    <col min="10" max="11" width="5.25" style="1" bestFit="1" customWidth="1"/>
    <col min="12" max="12" width="6.875" style="1" customWidth="1"/>
    <col min="13" max="13" width="56" customWidth="1"/>
  </cols>
  <sheetData>
    <row r="1" spans="1:13" ht="27.75" thickBot="1" x14ac:dyDescent="0.2">
      <c r="A1" s="427" t="s">
        <v>1955</v>
      </c>
      <c r="B1" s="428" t="s">
        <v>165</v>
      </c>
      <c r="C1" s="431" t="s">
        <v>2760</v>
      </c>
      <c r="D1" s="428" t="s">
        <v>86</v>
      </c>
      <c r="E1" s="429" t="s">
        <v>1980</v>
      </c>
      <c r="F1" s="428" t="s">
        <v>166</v>
      </c>
      <c r="G1" s="430" t="s">
        <v>1995</v>
      </c>
      <c r="H1" s="429" t="s">
        <v>1953</v>
      </c>
      <c r="I1" s="429" t="s">
        <v>1982</v>
      </c>
      <c r="J1" s="429" t="s">
        <v>1950</v>
      </c>
      <c r="K1" s="429" t="s">
        <v>1951</v>
      </c>
      <c r="L1" s="431" t="s">
        <v>1952</v>
      </c>
      <c r="M1" s="433" t="s">
        <v>112</v>
      </c>
    </row>
    <row r="2" spans="1:13" ht="18" customHeight="1" x14ac:dyDescent="0.15">
      <c r="A2" s="405" t="s">
        <v>1960</v>
      </c>
      <c r="B2" s="418" t="s">
        <v>488</v>
      </c>
      <c r="C2" s="610"/>
      <c r="D2" s="423" t="s">
        <v>169</v>
      </c>
      <c r="E2" s="407" t="s">
        <v>2021</v>
      </c>
      <c r="F2" s="406" t="s">
        <v>489</v>
      </c>
      <c r="G2" s="406" t="s">
        <v>2069</v>
      </c>
      <c r="H2" s="408" t="s">
        <v>2075</v>
      </c>
      <c r="I2" s="419"/>
      <c r="J2" s="419">
        <v>42</v>
      </c>
      <c r="K2" s="419">
        <v>103</v>
      </c>
      <c r="L2" s="419">
        <v>2</v>
      </c>
      <c r="M2" s="409" t="s">
        <v>2076</v>
      </c>
    </row>
    <row r="3" spans="1:13" ht="27" x14ac:dyDescent="0.15">
      <c r="A3" s="410" t="s">
        <v>1961</v>
      </c>
      <c r="B3" s="400" t="s">
        <v>490</v>
      </c>
      <c r="C3" s="611"/>
      <c r="D3" s="397" t="s">
        <v>169</v>
      </c>
      <c r="E3" s="403" t="s">
        <v>2021</v>
      </c>
      <c r="F3" s="400" t="s">
        <v>491</v>
      </c>
      <c r="G3" s="398" t="s">
        <v>2077</v>
      </c>
      <c r="H3" s="401" t="s">
        <v>2078</v>
      </c>
      <c r="I3" s="402"/>
      <c r="J3" s="402">
        <v>52</v>
      </c>
      <c r="K3" s="402">
        <v>100</v>
      </c>
      <c r="L3" s="402">
        <v>2</v>
      </c>
      <c r="M3" s="411" t="s">
        <v>2079</v>
      </c>
    </row>
    <row r="4" spans="1:13" ht="18" customHeight="1" x14ac:dyDescent="0.15">
      <c r="A4" s="410" t="s">
        <v>1962</v>
      </c>
      <c r="B4" s="399" t="s">
        <v>1996</v>
      </c>
      <c r="C4" s="403"/>
      <c r="D4" s="397" t="s">
        <v>169</v>
      </c>
      <c r="E4" s="403" t="s">
        <v>2021</v>
      </c>
      <c r="F4" s="399" t="s">
        <v>1998</v>
      </c>
      <c r="G4" s="398" t="s">
        <v>2013</v>
      </c>
      <c r="H4" s="401" t="s">
        <v>2020</v>
      </c>
      <c r="I4" s="402"/>
      <c r="J4" s="402">
        <v>70</v>
      </c>
      <c r="K4" s="402">
        <v>158</v>
      </c>
      <c r="L4" s="402">
        <v>2</v>
      </c>
      <c r="M4" s="411"/>
    </row>
    <row r="5" spans="1:13" ht="27" x14ac:dyDescent="0.15">
      <c r="A5" s="410" t="s">
        <v>1963</v>
      </c>
      <c r="B5" s="400" t="s">
        <v>492</v>
      </c>
      <c r="C5" s="611"/>
      <c r="D5" s="397" t="s">
        <v>171</v>
      </c>
      <c r="E5" s="403" t="s">
        <v>2021</v>
      </c>
      <c r="F5" s="400" t="s">
        <v>493</v>
      </c>
      <c r="G5" s="398" t="s">
        <v>2080</v>
      </c>
      <c r="H5" s="401" t="s">
        <v>2081</v>
      </c>
      <c r="I5" s="402"/>
      <c r="J5" s="402">
        <v>60</v>
      </c>
      <c r="K5" s="402">
        <v>144</v>
      </c>
      <c r="L5" s="402">
        <v>2</v>
      </c>
      <c r="M5" s="411" t="s">
        <v>2082</v>
      </c>
    </row>
    <row r="6" spans="1:13" ht="18" customHeight="1" x14ac:dyDescent="0.15">
      <c r="A6" s="410" t="s">
        <v>1964</v>
      </c>
      <c r="B6" s="399" t="s">
        <v>1999</v>
      </c>
      <c r="C6" s="403"/>
      <c r="D6" s="397" t="s">
        <v>171</v>
      </c>
      <c r="E6" s="403" t="s">
        <v>2021</v>
      </c>
      <c r="F6" s="399" t="s">
        <v>2005</v>
      </c>
      <c r="G6" s="398" t="s">
        <v>2013</v>
      </c>
      <c r="H6" s="401" t="s">
        <v>2014</v>
      </c>
      <c r="I6" s="402"/>
      <c r="J6" s="402">
        <v>73</v>
      </c>
      <c r="K6" s="402">
        <v>153</v>
      </c>
      <c r="L6" s="402">
        <v>2</v>
      </c>
      <c r="M6" s="411"/>
    </row>
    <row r="7" spans="1:13" ht="18" customHeight="1" x14ac:dyDescent="0.15">
      <c r="A7" s="410" t="s">
        <v>1965</v>
      </c>
      <c r="B7" s="399" t="s">
        <v>2000</v>
      </c>
      <c r="C7" s="403"/>
      <c r="D7" s="397" t="s">
        <v>171</v>
      </c>
      <c r="E7" s="403" t="s">
        <v>2021</v>
      </c>
      <c r="F7" s="399" t="s">
        <v>2005</v>
      </c>
      <c r="G7" s="400" t="s">
        <v>2012</v>
      </c>
      <c r="H7" s="401" t="s">
        <v>2015</v>
      </c>
      <c r="I7" s="402"/>
      <c r="J7" s="402">
        <v>72</v>
      </c>
      <c r="K7" s="402">
        <v>145</v>
      </c>
      <c r="L7" s="402">
        <v>2</v>
      </c>
      <c r="M7" s="411"/>
    </row>
    <row r="8" spans="1:13" ht="18" customHeight="1" x14ac:dyDescent="0.15">
      <c r="A8" s="410" t="s">
        <v>1966</v>
      </c>
      <c r="B8" s="399" t="s">
        <v>2001</v>
      </c>
      <c r="C8" s="403"/>
      <c r="D8" s="397" t="s">
        <v>171</v>
      </c>
      <c r="E8" s="403" t="s">
        <v>2021</v>
      </c>
      <c r="F8" s="399" t="s">
        <v>2004</v>
      </c>
      <c r="G8" s="399" t="s">
        <v>2068</v>
      </c>
      <c r="H8" s="401" t="s">
        <v>2018</v>
      </c>
      <c r="I8" s="402"/>
      <c r="J8" s="402">
        <v>73</v>
      </c>
      <c r="K8" s="402">
        <v>153</v>
      </c>
      <c r="L8" s="402">
        <v>2</v>
      </c>
      <c r="M8" s="411"/>
    </row>
    <row r="9" spans="1:13" ht="18" customHeight="1" x14ac:dyDescent="0.15">
      <c r="A9" s="410" t="s">
        <v>1967</v>
      </c>
      <c r="B9" s="400" t="s">
        <v>495</v>
      </c>
      <c r="C9" s="611"/>
      <c r="D9" s="397" t="s">
        <v>168</v>
      </c>
      <c r="E9" s="403" t="s">
        <v>2021</v>
      </c>
      <c r="F9" s="400" t="s">
        <v>496</v>
      </c>
      <c r="G9" s="399" t="s">
        <v>2069</v>
      </c>
      <c r="H9" s="401" t="s">
        <v>2070</v>
      </c>
      <c r="I9" s="402"/>
      <c r="J9" s="402">
        <v>45</v>
      </c>
      <c r="K9" s="402">
        <v>113</v>
      </c>
      <c r="L9" s="402">
        <v>2</v>
      </c>
      <c r="M9" s="411" t="s">
        <v>2071</v>
      </c>
    </row>
    <row r="10" spans="1:13" ht="27" x14ac:dyDescent="0.15">
      <c r="A10" s="410" t="s">
        <v>1968</v>
      </c>
      <c r="B10" s="400" t="s">
        <v>497</v>
      </c>
      <c r="C10" s="611"/>
      <c r="D10" s="397" t="s">
        <v>168</v>
      </c>
      <c r="E10" s="403" t="s">
        <v>2021</v>
      </c>
      <c r="F10" s="400" t="s">
        <v>498</v>
      </c>
      <c r="G10" s="399" t="s">
        <v>2083</v>
      </c>
      <c r="H10" s="401" t="s">
        <v>2084</v>
      </c>
      <c r="I10" s="402"/>
      <c r="J10" s="402">
        <v>55</v>
      </c>
      <c r="K10" s="402">
        <v>125</v>
      </c>
      <c r="L10" s="402">
        <v>2</v>
      </c>
      <c r="M10" s="411" t="s">
        <v>2085</v>
      </c>
    </row>
    <row r="11" spans="1:13" ht="40.5" x14ac:dyDescent="0.15">
      <c r="A11" s="410" t="s">
        <v>1969</v>
      </c>
      <c r="B11" s="400" t="s">
        <v>504</v>
      </c>
      <c r="C11" s="611"/>
      <c r="D11" s="398" t="s">
        <v>2087</v>
      </c>
      <c r="E11" s="403" t="s">
        <v>2021</v>
      </c>
      <c r="F11" s="400" t="s">
        <v>505</v>
      </c>
      <c r="G11" s="399" t="s">
        <v>2086</v>
      </c>
      <c r="H11" s="401" t="s">
        <v>2088</v>
      </c>
      <c r="I11" s="402"/>
      <c r="J11" s="402">
        <v>20</v>
      </c>
      <c r="K11" s="402">
        <v>78</v>
      </c>
      <c r="L11" s="402">
        <v>2</v>
      </c>
      <c r="M11" s="411" t="s">
        <v>2089</v>
      </c>
    </row>
    <row r="12" spans="1:13" ht="18" customHeight="1" x14ac:dyDescent="0.15">
      <c r="A12" s="410" t="s">
        <v>2983</v>
      </c>
      <c r="B12" s="400" t="s">
        <v>502</v>
      </c>
      <c r="C12" s="611"/>
      <c r="D12" s="397" t="s">
        <v>172</v>
      </c>
      <c r="E12" s="403" t="s">
        <v>2021</v>
      </c>
      <c r="F12" s="400" t="s">
        <v>503</v>
      </c>
      <c r="G12" s="434" t="s">
        <v>2072</v>
      </c>
      <c r="H12" s="401" t="s">
        <v>2073</v>
      </c>
      <c r="I12" s="432" t="s">
        <v>2027</v>
      </c>
      <c r="J12" s="402">
        <v>20</v>
      </c>
      <c r="K12" s="402">
        <v>100</v>
      </c>
      <c r="L12" s="402">
        <v>0</v>
      </c>
      <c r="M12" s="411" t="s">
        <v>2074</v>
      </c>
    </row>
    <row r="13" spans="1:13" s="675" customFormat="1" ht="27" x14ac:dyDescent="0.15">
      <c r="A13" s="410" t="s">
        <v>2984</v>
      </c>
      <c r="B13" s="400" t="s">
        <v>502</v>
      </c>
      <c r="C13" s="611"/>
      <c r="D13" s="398" t="s">
        <v>2016</v>
      </c>
      <c r="E13" s="403" t="s">
        <v>2021</v>
      </c>
      <c r="F13" s="400" t="s">
        <v>503</v>
      </c>
      <c r="G13" s="399" t="s">
        <v>2013</v>
      </c>
      <c r="H13" s="401" t="s">
        <v>2986</v>
      </c>
      <c r="I13" s="672" t="s">
        <v>2985</v>
      </c>
      <c r="J13" s="673">
        <v>70</v>
      </c>
      <c r="K13" s="673">
        <v>158</v>
      </c>
      <c r="L13" s="673">
        <v>2</v>
      </c>
      <c r="M13" s="674"/>
    </row>
    <row r="14" spans="1:13" ht="27" x14ac:dyDescent="0.15">
      <c r="A14" s="410" t="s">
        <v>1997</v>
      </c>
      <c r="B14" s="399" t="s">
        <v>2006</v>
      </c>
      <c r="C14" s="403"/>
      <c r="D14" s="398" t="s">
        <v>2016</v>
      </c>
      <c r="E14" s="403" t="s">
        <v>2021</v>
      </c>
      <c r="F14" s="399" t="s">
        <v>2008</v>
      </c>
      <c r="G14" s="400" t="s">
        <v>2012</v>
      </c>
      <c r="H14" s="401" t="s">
        <v>2017</v>
      </c>
      <c r="I14" s="402"/>
      <c r="J14" s="402">
        <v>70</v>
      </c>
      <c r="K14" s="402">
        <v>158</v>
      </c>
      <c r="L14" s="402">
        <v>2</v>
      </c>
      <c r="M14" s="411"/>
    </row>
    <row r="15" spans="1:13" ht="18" customHeight="1" x14ac:dyDescent="0.15">
      <c r="A15" s="410" t="s">
        <v>2002</v>
      </c>
      <c r="B15" s="400" t="s">
        <v>499</v>
      </c>
      <c r="C15" s="611"/>
      <c r="D15" s="397" t="s">
        <v>170</v>
      </c>
      <c r="E15" s="403" t="s">
        <v>2021</v>
      </c>
      <c r="F15" s="400" t="s">
        <v>500</v>
      </c>
      <c r="G15" s="399" t="s">
        <v>2023</v>
      </c>
      <c r="H15" s="401" t="s">
        <v>2024</v>
      </c>
      <c r="I15" s="402"/>
      <c r="J15" s="402">
        <v>24</v>
      </c>
      <c r="K15" s="402">
        <v>62</v>
      </c>
      <c r="L15" s="402">
        <v>2</v>
      </c>
      <c r="M15" s="411"/>
    </row>
    <row r="16" spans="1:13" ht="18" customHeight="1" x14ac:dyDescent="0.15">
      <c r="A16" s="410" t="s">
        <v>2003</v>
      </c>
      <c r="B16" s="400" t="s">
        <v>2009</v>
      </c>
      <c r="C16" s="611"/>
      <c r="D16" s="398" t="s">
        <v>2011</v>
      </c>
      <c r="E16" s="403" t="s">
        <v>2021</v>
      </c>
      <c r="F16" s="399" t="s">
        <v>2010</v>
      </c>
      <c r="G16" s="400" t="s">
        <v>2012</v>
      </c>
      <c r="H16" s="401" t="s">
        <v>2018</v>
      </c>
      <c r="I16" s="402"/>
      <c r="J16" s="402">
        <v>70</v>
      </c>
      <c r="K16" s="402">
        <v>158</v>
      </c>
      <c r="L16" s="402">
        <v>2</v>
      </c>
      <c r="M16" s="411" t="s">
        <v>2019</v>
      </c>
    </row>
    <row r="17" spans="1:13" ht="18" customHeight="1" thickBot="1" x14ac:dyDescent="0.2">
      <c r="A17" s="412" t="s">
        <v>2759</v>
      </c>
      <c r="B17" s="414" t="s">
        <v>501</v>
      </c>
      <c r="C17" s="612"/>
      <c r="D17" s="424" t="s">
        <v>170</v>
      </c>
      <c r="E17" s="415" t="s">
        <v>2021</v>
      </c>
      <c r="F17" s="413" t="s">
        <v>1949</v>
      </c>
      <c r="G17" s="413" t="s">
        <v>2012</v>
      </c>
      <c r="H17" s="416" t="s">
        <v>2022</v>
      </c>
      <c r="I17" s="416"/>
      <c r="J17" s="416">
        <v>70</v>
      </c>
      <c r="K17" s="416">
        <v>158</v>
      </c>
      <c r="L17" s="416">
        <v>2</v>
      </c>
      <c r="M17" s="417"/>
    </row>
    <row r="18" spans="1:13" ht="18" customHeight="1" x14ac:dyDescent="0.15">
      <c r="A18" s="617" t="s">
        <v>2867</v>
      </c>
      <c r="B18" s="618" t="s">
        <v>2514</v>
      </c>
      <c r="C18" s="619" t="s">
        <v>2762</v>
      </c>
      <c r="D18" s="620" t="s">
        <v>2825</v>
      </c>
      <c r="E18" s="619" t="s">
        <v>2846</v>
      </c>
      <c r="F18" s="618" t="s">
        <v>2847</v>
      </c>
      <c r="G18" s="618"/>
      <c r="H18" s="621" t="s">
        <v>2861</v>
      </c>
      <c r="I18" s="621"/>
      <c r="J18" s="621">
        <v>38</v>
      </c>
      <c r="K18" s="621">
        <v>90</v>
      </c>
      <c r="L18" s="621">
        <v>2</v>
      </c>
      <c r="M18" s="622" t="s">
        <v>2806</v>
      </c>
    </row>
    <row r="19" spans="1:13" ht="18" customHeight="1" x14ac:dyDescent="0.15">
      <c r="A19" s="617" t="s">
        <v>2868</v>
      </c>
      <c r="B19" s="618" t="s">
        <v>2824</v>
      </c>
      <c r="C19" s="619" t="s">
        <v>2763</v>
      </c>
      <c r="D19" s="620" t="s">
        <v>2826</v>
      </c>
      <c r="E19" s="619" t="s">
        <v>2846</v>
      </c>
      <c r="F19" s="618" t="s">
        <v>2848</v>
      </c>
      <c r="G19" s="618"/>
      <c r="H19" s="621" t="s">
        <v>2862</v>
      </c>
      <c r="I19" s="621"/>
      <c r="J19" s="621">
        <v>12</v>
      </c>
      <c r="K19" s="621">
        <v>40</v>
      </c>
      <c r="L19" s="621">
        <v>2</v>
      </c>
      <c r="M19" s="622" t="s">
        <v>2807</v>
      </c>
    </row>
    <row r="20" spans="1:13" ht="18" customHeight="1" x14ac:dyDescent="0.15">
      <c r="A20" s="617" t="s">
        <v>1991</v>
      </c>
      <c r="B20" s="618" t="s">
        <v>2831</v>
      </c>
      <c r="C20" s="619" t="s">
        <v>2764</v>
      </c>
      <c r="D20" s="620" t="s">
        <v>2827</v>
      </c>
      <c r="E20" s="619" t="s">
        <v>2846</v>
      </c>
      <c r="F20" s="618" t="s">
        <v>2849</v>
      </c>
      <c r="G20" s="618"/>
      <c r="H20" s="621" t="s">
        <v>2861</v>
      </c>
      <c r="I20" s="621"/>
      <c r="J20" s="621">
        <v>2</v>
      </c>
      <c r="K20" s="621">
        <v>40</v>
      </c>
      <c r="L20" s="621">
        <v>2</v>
      </c>
      <c r="M20" s="622" t="s">
        <v>2808</v>
      </c>
    </row>
    <row r="21" spans="1:13" ht="18" customHeight="1" x14ac:dyDescent="0.15">
      <c r="A21" s="617" t="s">
        <v>1992</v>
      </c>
      <c r="B21" s="618" t="s">
        <v>2832</v>
      </c>
      <c r="C21" s="619" t="s">
        <v>2865</v>
      </c>
      <c r="D21" s="620" t="s">
        <v>2826</v>
      </c>
      <c r="E21" s="619" t="s">
        <v>2846</v>
      </c>
      <c r="F21" s="618" t="s">
        <v>2850</v>
      </c>
      <c r="G21" s="618"/>
      <c r="H21" s="621" t="s">
        <v>2862</v>
      </c>
      <c r="I21" s="621"/>
      <c r="J21" s="621">
        <v>12</v>
      </c>
      <c r="K21" s="621">
        <v>40</v>
      </c>
      <c r="L21" s="621">
        <v>2</v>
      </c>
      <c r="M21" s="622"/>
    </row>
    <row r="22" spans="1:13" ht="18" customHeight="1" x14ac:dyDescent="0.15">
      <c r="A22" s="617" t="s">
        <v>2869</v>
      </c>
      <c r="B22" s="618" t="s">
        <v>2833</v>
      </c>
      <c r="C22" s="619" t="s">
        <v>2789</v>
      </c>
      <c r="D22" s="620" t="s">
        <v>2828</v>
      </c>
      <c r="E22" s="619" t="s">
        <v>2846</v>
      </c>
      <c r="F22" s="618" t="s">
        <v>2851</v>
      </c>
      <c r="G22" s="618"/>
      <c r="H22" s="621" t="s">
        <v>2862</v>
      </c>
      <c r="I22" s="621"/>
      <c r="J22" s="621">
        <v>20</v>
      </c>
      <c r="K22" s="621">
        <v>100</v>
      </c>
      <c r="L22" s="621">
        <v>2</v>
      </c>
      <c r="M22" s="622" t="s">
        <v>2809</v>
      </c>
    </row>
    <row r="23" spans="1:13" ht="18" customHeight="1" x14ac:dyDescent="0.15">
      <c r="A23" s="617" t="s">
        <v>2870</v>
      </c>
      <c r="B23" s="618" t="s">
        <v>2834</v>
      </c>
      <c r="C23" s="619" t="s">
        <v>2761</v>
      </c>
      <c r="D23" s="620" t="s">
        <v>2828</v>
      </c>
      <c r="E23" s="619" t="s">
        <v>2846</v>
      </c>
      <c r="F23" s="618" t="s">
        <v>2852</v>
      </c>
      <c r="G23" s="618"/>
      <c r="H23" s="621" t="s">
        <v>2862</v>
      </c>
      <c r="I23" s="621"/>
      <c r="J23" s="621">
        <v>20</v>
      </c>
      <c r="K23" s="621">
        <v>100</v>
      </c>
      <c r="L23" s="621">
        <v>2</v>
      </c>
      <c r="M23" s="622" t="s">
        <v>2819</v>
      </c>
    </row>
    <row r="24" spans="1:13" ht="18" customHeight="1" x14ac:dyDescent="0.15">
      <c r="A24" s="617" t="s">
        <v>2871</v>
      </c>
      <c r="B24" s="618" t="s">
        <v>2835</v>
      </c>
      <c r="C24" s="619" t="s">
        <v>2790</v>
      </c>
      <c r="D24" s="620" t="s">
        <v>2829</v>
      </c>
      <c r="E24" s="619" t="s">
        <v>2846</v>
      </c>
      <c r="F24" s="618" t="s">
        <v>318</v>
      </c>
      <c r="G24" s="618"/>
      <c r="H24" s="621" t="s">
        <v>2863</v>
      </c>
      <c r="I24" s="621"/>
      <c r="J24" s="621">
        <v>26</v>
      </c>
      <c r="K24" s="621">
        <v>90</v>
      </c>
      <c r="L24" s="621">
        <v>2</v>
      </c>
      <c r="M24" s="622" t="s">
        <v>2810</v>
      </c>
    </row>
    <row r="25" spans="1:13" ht="18" customHeight="1" x14ac:dyDescent="0.15">
      <c r="A25" s="617" t="s">
        <v>2872</v>
      </c>
      <c r="B25" s="618" t="s">
        <v>2836</v>
      </c>
      <c r="C25" s="619" t="s">
        <v>2791</v>
      </c>
      <c r="D25" s="620" t="s">
        <v>2826</v>
      </c>
      <c r="E25" s="619" t="s">
        <v>2846</v>
      </c>
      <c r="F25" s="618" t="s">
        <v>2853</v>
      </c>
      <c r="G25" s="618"/>
      <c r="H25" s="621" t="s">
        <v>2862</v>
      </c>
      <c r="I25" s="621"/>
      <c r="J25" s="621">
        <v>12</v>
      </c>
      <c r="K25" s="621">
        <v>40</v>
      </c>
      <c r="L25" s="621">
        <v>2</v>
      </c>
      <c r="M25" s="622" t="s">
        <v>2811</v>
      </c>
    </row>
    <row r="26" spans="1:13" ht="18" customHeight="1" x14ac:dyDescent="0.15">
      <c r="A26" s="617" t="s">
        <v>2873</v>
      </c>
      <c r="B26" s="618" t="s">
        <v>2837</v>
      </c>
      <c r="C26" s="619" t="s">
        <v>2556</v>
      </c>
      <c r="D26" s="620" t="s">
        <v>2828</v>
      </c>
      <c r="E26" s="619" t="s">
        <v>2846</v>
      </c>
      <c r="F26" s="618" t="s">
        <v>319</v>
      </c>
      <c r="G26" s="618"/>
      <c r="H26" s="621" t="s">
        <v>2863</v>
      </c>
      <c r="I26" s="621"/>
      <c r="J26" s="621">
        <v>26</v>
      </c>
      <c r="K26" s="621">
        <v>90</v>
      </c>
      <c r="L26" s="621">
        <v>2</v>
      </c>
      <c r="M26" s="622"/>
    </row>
    <row r="27" spans="1:13" ht="18" customHeight="1" x14ac:dyDescent="0.15">
      <c r="A27" s="617" t="s">
        <v>2874</v>
      </c>
      <c r="B27" s="618" t="s">
        <v>2838</v>
      </c>
      <c r="C27" s="619" t="s">
        <v>2792</v>
      </c>
      <c r="D27" s="620" t="s">
        <v>2825</v>
      </c>
      <c r="E27" s="619" t="s">
        <v>2846</v>
      </c>
      <c r="F27" s="618" t="s">
        <v>308</v>
      </c>
      <c r="G27" s="618"/>
      <c r="H27" s="621" t="s">
        <v>2863</v>
      </c>
      <c r="I27" s="621"/>
      <c r="J27" s="621">
        <v>26</v>
      </c>
      <c r="K27" s="621">
        <v>90</v>
      </c>
      <c r="L27" s="621">
        <v>2</v>
      </c>
      <c r="M27" s="622" t="s">
        <v>2812</v>
      </c>
    </row>
    <row r="28" spans="1:13" ht="18" customHeight="1" x14ac:dyDescent="0.15">
      <c r="A28" s="617" t="s">
        <v>2875</v>
      </c>
      <c r="B28" s="618" t="s">
        <v>2839</v>
      </c>
      <c r="C28" s="619" t="s">
        <v>2793</v>
      </c>
      <c r="D28" s="620" t="s">
        <v>2827</v>
      </c>
      <c r="E28" s="619" t="s">
        <v>2846</v>
      </c>
      <c r="F28" s="618" t="s">
        <v>2854</v>
      </c>
      <c r="G28" s="618"/>
      <c r="H28" s="621" t="s">
        <v>2864</v>
      </c>
      <c r="I28" s="621"/>
      <c r="J28" s="621">
        <v>20</v>
      </c>
      <c r="K28" s="621">
        <v>100</v>
      </c>
      <c r="L28" s="621">
        <v>2</v>
      </c>
      <c r="M28" s="622" t="s">
        <v>2813</v>
      </c>
    </row>
    <row r="29" spans="1:13" ht="18" customHeight="1" x14ac:dyDescent="0.15">
      <c r="A29" s="617" t="s">
        <v>2876</v>
      </c>
      <c r="B29" s="618" t="s">
        <v>2840</v>
      </c>
      <c r="C29" s="619" t="s">
        <v>2794</v>
      </c>
      <c r="D29" s="620" t="s">
        <v>2830</v>
      </c>
      <c r="E29" s="619" t="s">
        <v>2846</v>
      </c>
      <c r="F29" s="618" t="s">
        <v>2855</v>
      </c>
      <c r="G29" s="618"/>
      <c r="H29" s="621" t="s">
        <v>2861</v>
      </c>
      <c r="I29" s="621"/>
      <c r="J29" s="621">
        <v>2</v>
      </c>
      <c r="K29" s="621">
        <v>40</v>
      </c>
      <c r="L29" s="621">
        <v>2</v>
      </c>
      <c r="M29" s="622" t="s">
        <v>2814</v>
      </c>
    </row>
    <row r="30" spans="1:13" ht="18" customHeight="1" x14ac:dyDescent="0.15">
      <c r="A30" s="617" t="s">
        <v>2877</v>
      </c>
      <c r="B30" s="618" t="s">
        <v>2841</v>
      </c>
      <c r="C30" s="619" t="s">
        <v>2795</v>
      </c>
      <c r="D30" s="620" t="s">
        <v>2827</v>
      </c>
      <c r="E30" s="619" t="s">
        <v>2846</v>
      </c>
      <c r="F30" s="618" t="s">
        <v>2856</v>
      </c>
      <c r="G30" s="618"/>
      <c r="H30" s="621" t="s">
        <v>2862</v>
      </c>
      <c r="I30" s="621"/>
      <c r="J30" s="621">
        <v>5</v>
      </c>
      <c r="K30" s="621">
        <v>54</v>
      </c>
      <c r="L30" s="621">
        <v>2</v>
      </c>
      <c r="M30" s="622" t="s">
        <v>2815</v>
      </c>
    </row>
    <row r="31" spans="1:13" ht="18" customHeight="1" x14ac:dyDescent="0.15">
      <c r="A31" s="617" t="s">
        <v>2878</v>
      </c>
      <c r="B31" s="618" t="s">
        <v>2842</v>
      </c>
      <c r="C31" s="619" t="s">
        <v>2796</v>
      </c>
      <c r="D31" s="620" t="s">
        <v>2829</v>
      </c>
      <c r="E31" s="619" t="s">
        <v>2846</v>
      </c>
      <c r="F31" s="618" t="s">
        <v>2857</v>
      </c>
      <c r="G31" s="618"/>
      <c r="H31" s="621" t="s">
        <v>2864</v>
      </c>
      <c r="I31" s="621"/>
      <c r="J31" s="621">
        <v>15</v>
      </c>
      <c r="K31" s="621">
        <v>50</v>
      </c>
      <c r="L31" s="621">
        <v>2</v>
      </c>
      <c r="M31" s="622" t="s">
        <v>2816</v>
      </c>
    </row>
    <row r="32" spans="1:13" ht="18" customHeight="1" x14ac:dyDescent="0.15">
      <c r="A32" s="617" t="s">
        <v>2879</v>
      </c>
      <c r="B32" s="618" t="s">
        <v>2843</v>
      </c>
      <c r="C32" s="619" t="s">
        <v>2797</v>
      </c>
      <c r="D32" s="620" t="s">
        <v>2829</v>
      </c>
      <c r="E32" s="619" t="s">
        <v>2846</v>
      </c>
      <c r="F32" s="618" t="s">
        <v>2858</v>
      </c>
      <c r="G32" s="618"/>
      <c r="H32" s="621" t="s">
        <v>2861</v>
      </c>
      <c r="I32" s="621"/>
      <c r="J32" s="621">
        <v>10</v>
      </c>
      <c r="K32" s="621">
        <v>90</v>
      </c>
      <c r="L32" s="621">
        <v>2</v>
      </c>
      <c r="M32" s="622" t="s">
        <v>2817</v>
      </c>
    </row>
    <row r="33" spans="1:13" ht="18" customHeight="1" x14ac:dyDescent="0.15">
      <c r="A33" s="617" t="s">
        <v>2880</v>
      </c>
      <c r="B33" s="618" t="s">
        <v>2844</v>
      </c>
      <c r="C33" s="619" t="s">
        <v>2765</v>
      </c>
      <c r="D33" s="620" t="s">
        <v>2826</v>
      </c>
      <c r="E33" s="619" t="s">
        <v>2846</v>
      </c>
      <c r="F33" s="618" t="s">
        <v>2859</v>
      </c>
      <c r="G33" s="618"/>
      <c r="H33" s="621" t="s">
        <v>2862</v>
      </c>
      <c r="I33" s="621"/>
      <c r="J33" s="621">
        <v>20</v>
      </c>
      <c r="K33" s="621">
        <v>100</v>
      </c>
      <c r="L33" s="621">
        <v>2</v>
      </c>
      <c r="M33" s="622" t="s">
        <v>2818</v>
      </c>
    </row>
    <row r="34" spans="1:13" ht="18" customHeight="1" thickBot="1" x14ac:dyDescent="0.2">
      <c r="A34" s="617" t="s">
        <v>2881</v>
      </c>
      <c r="B34" s="618" t="s">
        <v>2845</v>
      </c>
      <c r="C34" s="619" t="s">
        <v>2866</v>
      </c>
      <c r="D34" s="620" t="s">
        <v>2830</v>
      </c>
      <c r="E34" s="619" t="s">
        <v>2846</v>
      </c>
      <c r="F34" s="618" t="s">
        <v>2860</v>
      </c>
      <c r="G34" s="618"/>
      <c r="H34" s="621" t="s">
        <v>2861</v>
      </c>
      <c r="I34" s="621"/>
      <c r="J34" s="621">
        <v>2</v>
      </c>
      <c r="K34" s="621">
        <v>40</v>
      </c>
      <c r="L34" s="621">
        <v>2</v>
      </c>
      <c r="M34" s="622"/>
    </row>
    <row r="35" spans="1:13" ht="18" customHeight="1" x14ac:dyDescent="0.15">
      <c r="A35" s="405" t="s">
        <v>1970</v>
      </c>
      <c r="B35" s="418" t="s">
        <v>506</v>
      </c>
      <c r="C35" s="610"/>
      <c r="D35" s="425" t="s">
        <v>1948</v>
      </c>
      <c r="E35" s="435" t="s">
        <v>2090</v>
      </c>
      <c r="F35" s="418" t="s">
        <v>507</v>
      </c>
      <c r="G35" s="406" t="s">
        <v>2091</v>
      </c>
      <c r="H35" s="419"/>
      <c r="I35" s="408" t="s">
        <v>2092</v>
      </c>
      <c r="J35" s="419">
        <v>13</v>
      </c>
      <c r="K35" s="419">
        <v>75</v>
      </c>
      <c r="L35" s="419">
        <v>0</v>
      </c>
      <c r="M35" s="422"/>
    </row>
    <row r="36" spans="1:13" ht="18" customHeight="1" x14ac:dyDescent="0.15">
      <c r="A36" s="410" t="s">
        <v>2883</v>
      </c>
      <c r="B36" s="400" t="s">
        <v>510</v>
      </c>
      <c r="C36" s="611"/>
      <c r="D36" s="398" t="s">
        <v>1948</v>
      </c>
      <c r="E36" s="403" t="s">
        <v>2021</v>
      </c>
      <c r="F36" s="400" t="s">
        <v>493</v>
      </c>
      <c r="G36" s="399" t="s">
        <v>2025</v>
      </c>
      <c r="H36" s="402"/>
      <c r="I36" s="402">
        <v>26</v>
      </c>
      <c r="J36" s="402">
        <v>22</v>
      </c>
      <c r="K36" s="402">
        <v>77</v>
      </c>
      <c r="L36" s="402">
        <v>0</v>
      </c>
      <c r="M36" s="420"/>
    </row>
    <row r="37" spans="1:13" ht="18" customHeight="1" x14ac:dyDescent="0.15">
      <c r="A37" s="410" t="s">
        <v>2884</v>
      </c>
      <c r="B37" s="399" t="s">
        <v>1993</v>
      </c>
      <c r="C37" s="403"/>
      <c r="D37" s="398" t="s">
        <v>1948</v>
      </c>
      <c r="E37" s="403" t="s">
        <v>2021</v>
      </c>
      <c r="F37" s="399" t="s">
        <v>1994</v>
      </c>
      <c r="G37" s="399" t="s">
        <v>2026</v>
      </c>
      <c r="H37" s="402"/>
      <c r="I37" s="402">
        <v>29</v>
      </c>
      <c r="J37" s="402">
        <v>32</v>
      </c>
      <c r="K37" s="402">
        <v>60</v>
      </c>
      <c r="L37" s="402">
        <v>0</v>
      </c>
      <c r="M37" s="420"/>
    </row>
    <row r="38" spans="1:13" ht="18" customHeight="1" x14ac:dyDescent="0.15">
      <c r="A38" s="410" t="s">
        <v>2885</v>
      </c>
      <c r="B38" s="400" t="s">
        <v>508</v>
      </c>
      <c r="C38" s="403" t="s">
        <v>2882</v>
      </c>
      <c r="D38" s="398" t="s">
        <v>1948</v>
      </c>
      <c r="E38" s="403" t="s">
        <v>2021</v>
      </c>
      <c r="F38" s="400" t="s">
        <v>509</v>
      </c>
      <c r="G38" s="399" t="s">
        <v>2093</v>
      </c>
      <c r="H38" s="436" t="s">
        <v>2095</v>
      </c>
      <c r="I38" s="401" t="s">
        <v>2094</v>
      </c>
      <c r="J38" s="402">
        <v>13</v>
      </c>
      <c r="K38" s="402">
        <v>95</v>
      </c>
      <c r="L38" s="402">
        <v>0</v>
      </c>
      <c r="M38" s="411" t="s">
        <v>2815</v>
      </c>
    </row>
    <row r="39" spans="1:13" ht="18" customHeight="1" x14ac:dyDescent="0.15">
      <c r="A39" s="410" t="s">
        <v>1977</v>
      </c>
      <c r="B39" s="399" t="s">
        <v>2886</v>
      </c>
      <c r="C39" s="403" t="s">
        <v>2762</v>
      </c>
      <c r="D39" s="398" t="s">
        <v>1948</v>
      </c>
      <c r="E39" s="403"/>
      <c r="F39" s="399" t="s">
        <v>2902</v>
      </c>
      <c r="G39" s="399"/>
      <c r="H39" s="402"/>
      <c r="I39" s="402" t="s">
        <v>2900</v>
      </c>
      <c r="J39" s="402">
        <v>10</v>
      </c>
      <c r="K39" s="402">
        <v>50</v>
      </c>
      <c r="L39" s="402">
        <v>0</v>
      </c>
      <c r="M39" s="420" t="s">
        <v>2806</v>
      </c>
    </row>
    <row r="40" spans="1:13" ht="18" customHeight="1" x14ac:dyDescent="0.15">
      <c r="A40" s="410" t="s">
        <v>1983</v>
      </c>
      <c r="B40" s="399" t="s">
        <v>2823</v>
      </c>
      <c r="C40" s="403" t="s">
        <v>2762</v>
      </c>
      <c r="D40" s="398" t="s">
        <v>1948</v>
      </c>
      <c r="E40" s="403"/>
      <c r="F40" s="399" t="s">
        <v>2903</v>
      </c>
      <c r="G40" s="399"/>
      <c r="H40" s="402"/>
      <c r="I40" s="402" t="s">
        <v>2900</v>
      </c>
      <c r="J40" s="402">
        <v>10</v>
      </c>
      <c r="K40" s="402">
        <v>50</v>
      </c>
      <c r="L40" s="402">
        <v>0</v>
      </c>
      <c r="M40" s="420" t="s">
        <v>2806</v>
      </c>
    </row>
    <row r="41" spans="1:13" ht="18" customHeight="1" x14ac:dyDescent="0.15">
      <c r="A41" s="410" t="s">
        <v>1978</v>
      </c>
      <c r="B41" s="399" t="s">
        <v>2887</v>
      </c>
      <c r="C41" s="403" t="s">
        <v>2763</v>
      </c>
      <c r="D41" s="398" t="s">
        <v>1948</v>
      </c>
      <c r="E41" s="403"/>
      <c r="F41" s="399" t="s">
        <v>2904</v>
      </c>
      <c r="G41" s="399"/>
      <c r="H41" s="402"/>
      <c r="I41" s="402" t="s">
        <v>2900</v>
      </c>
      <c r="J41" s="402">
        <v>10</v>
      </c>
      <c r="K41" s="402">
        <v>50</v>
      </c>
      <c r="L41" s="402">
        <v>0</v>
      </c>
      <c r="M41" s="420" t="s">
        <v>2807</v>
      </c>
    </row>
    <row r="42" spans="1:13" ht="18" customHeight="1" x14ac:dyDescent="0.15">
      <c r="A42" s="410" t="s">
        <v>1984</v>
      </c>
      <c r="B42" s="399" t="s">
        <v>2888</v>
      </c>
      <c r="C42" s="403" t="s">
        <v>2557</v>
      </c>
      <c r="D42" s="398" t="s">
        <v>1948</v>
      </c>
      <c r="E42" s="403"/>
      <c r="F42" s="399" t="s">
        <v>2905</v>
      </c>
      <c r="G42" s="399"/>
      <c r="H42" s="402"/>
      <c r="I42" s="402" t="s">
        <v>2901</v>
      </c>
      <c r="J42" s="402">
        <v>10</v>
      </c>
      <c r="K42" s="402">
        <v>50</v>
      </c>
      <c r="L42" s="402">
        <v>0</v>
      </c>
      <c r="M42" s="420"/>
    </row>
    <row r="43" spans="1:13" ht="18" customHeight="1" x14ac:dyDescent="0.15">
      <c r="A43" s="410" t="s">
        <v>1979</v>
      </c>
      <c r="B43" s="399" t="s">
        <v>2889</v>
      </c>
      <c r="C43" s="403" t="s">
        <v>2764</v>
      </c>
      <c r="D43" s="398" t="s">
        <v>1948</v>
      </c>
      <c r="E43" s="403"/>
      <c r="F43" s="399" t="s">
        <v>2906</v>
      </c>
      <c r="G43" s="399"/>
      <c r="H43" s="402"/>
      <c r="I43" s="402" t="s">
        <v>2900</v>
      </c>
      <c r="J43" s="402">
        <v>10</v>
      </c>
      <c r="K43" s="402">
        <v>50</v>
      </c>
      <c r="L43" s="402">
        <v>0</v>
      </c>
      <c r="M43" s="420" t="s">
        <v>2808</v>
      </c>
    </row>
    <row r="44" spans="1:13" ht="18" customHeight="1" x14ac:dyDescent="0.15">
      <c r="A44" s="410" t="s">
        <v>2917</v>
      </c>
      <c r="B44" s="399" t="s">
        <v>2890</v>
      </c>
      <c r="C44" s="403" t="s">
        <v>2789</v>
      </c>
      <c r="D44" s="398" t="s">
        <v>1948</v>
      </c>
      <c r="E44" s="403"/>
      <c r="F44" s="399" t="s">
        <v>2907</v>
      </c>
      <c r="G44" s="399"/>
      <c r="H44" s="402"/>
      <c r="I44" s="402" t="s">
        <v>2901</v>
      </c>
      <c r="J44" s="402">
        <v>10</v>
      </c>
      <c r="K44" s="402">
        <v>50</v>
      </c>
      <c r="L44" s="402">
        <v>0</v>
      </c>
      <c r="M44" s="420" t="s">
        <v>2809</v>
      </c>
    </row>
    <row r="45" spans="1:13" ht="18" customHeight="1" x14ac:dyDescent="0.15">
      <c r="A45" s="410" t="s">
        <v>2918</v>
      </c>
      <c r="B45" s="399" t="s">
        <v>2891</v>
      </c>
      <c r="C45" s="403" t="s">
        <v>2761</v>
      </c>
      <c r="D45" s="398" t="s">
        <v>1948</v>
      </c>
      <c r="E45" s="403"/>
      <c r="F45" s="399" t="s">
        <v>2908</v>
      </c>
      <c r="G45" s="399"/>
      <c r="H45" s="402"/>
      <c r="I45" s="402" t="s">
        <v>2900</v>
      </c>
      <c r="J45" s="402">
        <v>10</v>
      </c>
      <c r="K45" s="402">
        <v>50</v>
      </c>
      <c r="L45" s="402">
        <v>0</v>
      </c>
      <c r="M45" s="420" t="s">
        <v>2819</v>
      </c>
    </row>
    <row r="46" spans="1:13" ht="18" customHeight="1" x14ac:dyDescent="0.15">
      <c r="A46" s="410" t="s">
        <v>2919</v>
      </c>
      <c r="B46" s="399" t="s">
        <v>2892</v>
      </c>
      <c r="C46" s="403" t="s">
        <v>2790</v>
      </c>
      <c r="D46" s="398" t="s">
        <v>1948</v>
      </c>
      <c r="E46" s="403"/>
      <c r="F46" s="399" t="s">
        <v>2909</v>
      </c>
      <c r="G46" s="399"/>
      <c r="H46" s="402"/>
      <c r="I46" s="402" t="s">
        <v>2900</v>
      </c>
      <c r="J46" s="402">
        <v>10</v>
      </c>
      <c r="K46" s="402">
        <v>50</v>
      </c>
      <c r="L46" s="402">
        <v>0</v>
      </c>
      <c r="M46" s="420" t="s">
        <v>2810</v>
      </c>
    </row>
    <row r="47" spans="1:13" ht="18" customHeight="1" x14ac:dyDescent="0.15">
      <c r="A47" s="410" t="s">
        <v>2920</v>
      </c>
      <c r="B47" s="399" t="s">
        <v>2893</v>
      </c>
      <c r="C47" s="403" t="s">
        <v>2791</v>
      </c>
      <c r="D47" s="398" t="s">
        <v>1948</v>
      </c>
      <c r="E47" s="403"/>
      <c r="F47" s="399" t="s">
        <v>320</v>
      </c>
      <c r="G47" s="399"/>
      <c r="H47" s="402"/>
      <c r="I47" s="402" t="s">
        <v>2900</v>
      </c>
      <c r="J47" s="402">
        <v>10</v>
      </c>
      <c r="K47" s="402">
        <v>50</v>
      </c>
      <c r="L47" s="402">
        <v>0</v>
      </c>
      <c r="M47" s="420" t="s">
        <v>2811</v>
      </c>
    </row>
    <row r="48" spans="1:13" ht="18" customHeight="1" x14ac:dyDescent="0.15">
      <c r="A48" s="410" t="s">
        <v>2921</v>
      </c>
      <c r="B48" s="399" t="s">
        <v>2894</v>
      </c>
      <c r="C48" s="403" t="s">
        <v>2792</v>
      </c>
      <c r="D48" s="398" t="s">
        <v>1948</v>
      </c>
      <c r="E48" s="403"/>
      <c r="F48" s="399" t="s">
        <v>2910</v>
      </c>
      <c r="G48" s="399"/>
      <c r="H48" s="402"/>
      <c r="I48" s="402" t="s">
        <v>2900</v>
      </c>
      <c r="J48" s="402">
        <v>10</v>
      </c>
      <c r="K48" s="402">
        <v>50</v>
      </c>
      <c r="L48" s="402">
        <v>0</v>
      </c>
      <c r="M48" s="420" t="s">
        <v>2812</v>
      </c>
    </row>
    <row r="49" spans="1:13" ht="18" customHeight="1" x14ac:dyDescent="0.15">
      <c r="A49" s="410" t="s">
        <v>2922</v>
      </c>
      <c r="B49" s="399" t="s">
        <v>2895</v>
      </c>
      <c r="C49" s="403" t="s">
        <v>2793</v>
      </c>
      <c r="D49" s="398" t="s">
        <v>1948</v>
      </c>
      <c r="E49" s="403"/>
      <c r="F49" s="399" t="s">
        <v>2911</v>
      </c>
      <c r="G49" s="399"/>
      <c r="H49" s="402"/>
      <c r="I49" s="402" t="s">
        <v>2900</v>
      </c>
      <c r="J49" s="402">
        <v>10</v>
      </c>
      <c r="K49" s="402">
        <v>50</v>
      </c>
      <c r="L49" s="402">
        <v>0</v>
      </c>
      <c r="M49" s="420" t="s">
        <v>2813</v>
      </c>
    </row>
    <row r="50" spans="1:13" ht="18" customHeight="1" x14ac:dyDescent="0.15">
      <c r="A50" s="410" t="s">
        <v>2923</v>
      </c>
      <c r="B50" s="399" t="s">
        <v>2705</v>
      </c>
      <c r="C50" s="403" t="s">
        <v>2794</v>
      </c>
      <c r="D50" s="398" t="s">
        <v>1948</v>
      </c>
      <c r="E50" s="403"/>
      <c r="F50" s="399" t="s">
        <v>2912</v>
      </c>
      <c r="G50" s="399"/>
      <c r="H50" s="402"/>
      <c r="I50" s="402" t="s">
        <v>2900</v>
      </c>
      <c r="J50" s="402">
        <v>10</v>
      </c>
      <c r="K50" s="402">
        <v>50</v>
      </c>
      <c r="L50" s="402">
        <v>0</v>
      </c>
      <c r="M50" s="420" t="s">
        <v>2814</v>
      </c>
    </row>
    <row r="51" spans="1:13" ht="18" customHeight="1" x14ac:dyDescent="0.15">
      <c r="A51" s="410" t="s">
        <v>2924</v>
      </c>
      <c r="B51" s="399" t="s">
        <v>2896</v>
      </c>
      <c r="C51" s="403" t="s">
        <v>2796</v>
      </c>
      <c r="D51" s="398" t="s">
        <v>1948</v>
      </c>
      <c r="E51" s="403"/>
      <c r="F51" s="399" t="s">
        <v>2913</v>
      </c>
      <c r="G51" s="399"/>
      <c r="H51" s="402"/>
      <c r="I51" s="402" t="s">
        <v>2900</v>
      </c>
      <c r="J51" s="402">
        <v>10</v>
      </c>
      <c r="K51" s="402">
        <v>50</v>
      </c>
      <c r="L51" s="402">
        <v>0</v>
      </c>
      <c r="M51" s="420" t="s">
        <v>2816</v>
      </c>
    </row>
    <row r="52" spans="1:13" ht="18" customHeight="1" x14ac:dyDescent="0.15">
      <c r="A52" s="410" t="s">
        <v>2925</v>
      </c>
      <c r="B52" s="399" t="s">
        <v>2897</v>
      </c>
      <c r="C52" s="403" t="s">
        <v>2797</v>
      </c>
      <c r="D52" s="398" t="s">
        <v>1948</v>
      </c>
      <c r="E52" s="403" t="s">
        <v>1981</v>
      </c>
      <c r="F52" s="399" t="s">
        <v>2914</v>
      </c>
      <c r="G52" s="399"/>
      <c r="H52" s="402"/>
      <c r="I52" s="401" t="s">
        <v>2900</v>
      </c>
      <c r="J52" s="402">
        <v>10</v>
      </c>
      <c r="K52" s="402">
        <v>50</v>
      </c>
      <c r="L52" s="402">
        <v>0</v>
      </c>
      <c r="M52" s="411" t="s">
        <v>2817</v>
      </c>
    </row>
    <row r="53" spans="1:13" ht="18" customHeight="1" x14ac:dyDescent="0.15">
      <c r="A53" s="410" t="s">
        <v>2926</v>
      </c>
      <c r="B53" s="399" t="s">
        <v>2898</v>
      </c>
      <c r="C53" s="403" t="s">
        <v>2765</v>
      </c>
      <c r="D53" s="398" t="s">
        <v>1948</v>
      </c>
      <c r="E53" s="403" t="s">
        <v>1981</v>
      </c>
      <c r="F53" s="399" t="s">
        <v>2915</v>
      </c>
      <c r="G53" s="399"/>
      <c r="H53" s="402"/>
      <c r="I53" s="401" t="s">
        <v>2900</v>
      </c>
      <c r="J53" s="402">
        <v>10</v>
      </c>
      <c r="K53" s="402">
        <v>50</v>
      </c>
      <c r="L53" s="402">
        <v>0</v>
      </c>
      <c r="M53" s="411" t="s">
        <v>2818</v>
      </c>
    </row>
    <row r="54" spans="1:13" ht="18" customHeight="1" x14ac:dyDescent="0.15">
      <c r="A54" s="410" t="s">
        <v>2927</v>
      </c>
      <c r="B54" s="399" t="s">
        <v>2560</v>
      </c>
      <c r="C54" s="403" t="s">
        <v>2558</v>
      </c>
      <c r="D54" s="398" t="s">
        <v>1948</v>
      </c>
      <c r="E54" s="403" t="s">
        <v>1981</v>
      </c>
      <c r="F54" s="399" t="s">
        <v>2916</v>
      </c>
      <c r="G54" s="399"/>
      <c r="H54" s="402"/>
      <c r="I54" s="401" t="s">
        <v>2900</v>
      </c>
      <c r="J54" s="402">
        <v>10</v>
      </c>
      <c r="K54" s="402">
        <v>50</v>
      </c>
      <c r="L54" s="402">
        <v>0</v>
      </c>
      <c r="M54" s="411"/>
    </row>
    <row r="55" spans="1:13" ht="18" customHeight="1" thickBot="1" x14ac:dyDescent="0.2">
      <c r="A55" s="412" t="s">
        <v>2928</v>
      </c>
      <c r="B55" s="413" t="s">
        <v>2899</v>
      </c>
      <c r="C55" s="415" t="s">
        <v>2866</v>
      </c>
      <c r="D55" s="424" t="s">
        <v>1948</v>
      </c>
      <c r="E55" s="415" t="s">
        <v>1981</v>
      </c>
      <c r="F55" s="413" t="s">
        <v>2860</v>
      </c>
      <c r="G55" s="413"/>
      <c r="H55" s="421"/>
      <c r="I55" s="416" t="s">
        <v>2900</v>
      </c>
      <c r="J55" s="421">
        <v>10</v>
      </c>
      <c r="K55" s="421">
        <v>50</v>
      </c>
      <c r="L55" s="421">
        <v>0</v>
      </c>
      <c r="M55" s="417"/>
    </row>
    <row r="56" spans="1:13" ht="20.100000000000001" customHeight="1" x14ac:dyDescent="0.15">
      <c r="A56" s="405" t="s">
        <v>1956</v>
      </c>
      <c r="B56" s="406" t="s">
        <v>547</v>
      </c>
      <c r="C56" s="407"/>
      <c r="D56" s="423" t="s">
        <v>2510</v>
      </c>
      <c r="E56" s="407" t="s">
        <v>2139</v>
      </c>
      <c r="F56" s="418" t="s">
        <v>511</v>
      </c>
      <c r="G56" s="418"/>
      <c r="H56" s="419"/>
      <c r="I56" s="419"/>
      <c r="J56" s="419">
        <v>5</v>
      </c>
      <c r="K56" s="419">
        <v>1</v>
      </c>
      <c r="L56" s="419">
        <v>0</v>
      </c>
      <c r="M56" s="409" t="s">
        <v>1954</v>
      </c>
    </row>
    <row r="57" spans="1:13" ht="20.100000000000001" customHeight="1" x14ac:dyDescent="0.15">
      <c r="A57" s="410" t="s">
        <v>1957</v>
      </c>
      <c r="B57" s="400" t="s">
        <v>549</v>
      </c>
      <c r="C57" s="611"/>
      <c r="D57" s="397" t="s">
        <v>2510</v>
      </c>
      <c r="E57" s="403" t="s">
        <v>2090</v>
      </c>
      <c r="F57" s="400" t="s">
        <v>498</v>
      </c>
      <c r="G57" s="400"/>
      <c r="H57" s="402"/>
      <c r="I57" s="402"/>
      <c r="J57" s="402">
        <v>5</v>
      </c>
      <c r="K57" s="402">
        <v>1</v>
      </c>
      <c r="L57" s="402">
        <v>0</v>
      </c>
      <c r="M57" s="411" t="s">
        <v>2140</v>
      </c>
    </row>
    <row r="58" spans="1:13" ht="20.100000000000001" customHeight="1" x14ac:dyDescent="0.15">
      <c r="A58" s="410" t="s">
        <v>1971</v>
      </c>
      <c r="B58" s="399" t="s">
        <v>550</v>
      </c>
      <c r="C58" s="403"/>
      <c r="D58" s="397" t="s">
        <v>2510</v>
      </c>
      <c r="E58" s="403" t="s">
        <v>2090</v>
      </c>
      <c r="F58" s="400" t="s">
        <v>512</v>
      </c>
      <c r="G58" s="400"/>
      <c r="H58" s="402"/>
      <c r="I58" s="402"/>
      <c r="J58" s="402">
        <v>5</v>
      </c>
      <c r="K58" s="402">
        <v>1</v>
      </c>
      <c r="L58" s="402">
        <v>0</v>
      </c>
      <c r="M58" s="411" t="s">
        <v>2143</v>
      </c>
    </row>
    <row r="59" spans="1:13" ht="20.100000000000001" customHeight="1" x14ac:dyDescent="0.15">
      <c r="A59" s="410" t="s">
        <v>1972</v>
      </c>
      <c r="B59" s="400" t="s">
        <v>552</v>
      </c>
      <c r="C59" s="611"/>
      <c r="D59" s="397" t="s">
        <v>2510</v>
      </c>
      <c r="E59" s="403" t="s">
        <v>2090</v>
      </c>
      <c r="F59" s="400" t="s">
        <v>491</v>
      </c>
      <c r="G59" s="400"/>
      <c r="H59" s="402"/>
      <c r="I59" s="402"/>
      <c r="J59" s="402">
        <v>5</v>
      </c>
      <c r="K59" s="402">
        <v>1</v>
      </c>
      <c r="L59" s="402">
        <v>0</v>
      </c>
      <c r="M59" s="411" t="s">
        <v>2144</v>
      </c>
    </row>
    <row r="60" spans="1:13" ht="20.100000000000001" customHeight="1" x14ac:dyDescent="0.15">
      <c r="A60" s="410" t="s">
        <v>1973</v>
      </c>
      <c r="B60" s="400" t="s">
        <v>551</v>
      </c>
      <c r="C60" s="611"/>
      <c r="D60" s="397" t="s">
        <v>2510</v>
      </c>
      <c r="E60" s="403" t="s">
        <v>2021</v>
      </c>
      <c r="F60" s="400" t="s">
        <v>513</v>
      </c>
      <c r="G60" s="400"/>
      <c r="H60" s="402"/>
      <c r="I60" s="402"/>
      <c r="J60" s="402">
        <v>5</v>
      </c>
      <c r="K60" s="402">
        <v>1</v>
      </c>
      <c r="L60" s="402">
        <v>0</v>
      </c>
      <c r="M60" s="411" t="s">
        <v>2138</v>
      </c>
    </row>
    <row r="61" spans="1:13" ht="20.100000000000001" customHeight="1" x14ac:dyDescent="0.15">
      <c r="A61" s="410" t="s">
        <v>1974</v>
      </c>
      <c r="B61" s="400" t="s">
        <v>548</v>
      </c>
      <c r="C61" s="611"/>
      <c r="D61" s="397" t="s">
        <v>2510</v>
      </c>
      <c r="E61" s="403" t="s">
        <v>2021</v>
      </c>
      <c r="F61" s="400" t="s">
        <v>514</v>
      </c>
      <c r="G61" s="400"/>
      <c r="H61" s="402"/>
      <c r="I61" s="402"/>
      <c r="J61" s="402">
        <v>5</v>
      </c>
      <c r="K61" s="402">
        <v>1</v>
      </c>
      <c r="L61" s="402">
        <v>0</v>
      </c>
      <c r="M61" s="411" t="s">
        <v>2142</v>
      </c>
    </row>
    <row r="62" spans="1:13" ht="20.100000000000001" customHeight="1" x14ac:dyDescent="0.15">
      <c r="A62" s="410" t="s">
        <v>1975</v>
      </c>
      <c r="B62" s="400" t="s">
        <v>546</v>
      </c>
      <c r="C62" s="611"/>
      <c r="D62" s="397" t="s">
        <v>2510</v>
      </c>
      <c r="E62" s="403" t="s">
        <v>2090</v>
      </c>
      <c r="F62" s="400" t="s">
        <v>516</v>
      </c>
      <c r="G62" s="400"/>
      <c r="H62" s="402"/>
      <c r="I62" s="402"/>
      <c r="J62" s="402">
        <v>5</v>
      </c>
      <c r="K62" s="402">
        <v>1</v>
      </c>
      <c r="L62" s="402">
        <v>0</v>
      </c>
      <c r="M62" s="411" t="s">
        <v>2141</v>
      </c>
    </row>
    <row r="63" spans="1:13" ht="20.100000000000001" customHeight="1" x14ac:dyDescent="0.15">
      <c r="A63" s="410" t="s">
        <v>1976</v>
      </c>
      <c r="B63" s="399" t="s">
        <v>515</v>
      </c>
      <c r="C63" s="403" t="s">
        <v>2761</v>
      </c>
      <c r="D63" s="397" t="s">
        <v>2510</v>
      </c>
      <c r="E63" s="403" t="s">
        <v>2021</v>
      </c>
      <c r="F63" s="400" t="s">
        <v>167</v>
      </c>
      <c r="G63" s="400"/>
      <c r="H63" s="402"/>
      <c r="I63" s="402"/>
      <c r="J63" s="402">
        <v>5</v>
      </c>
      <c r="K63" s="402">
        <v>1</v>
      </c>
      <c r="L63" s="402">
        <v>0</v>
      </c>
      <c r="M63" s="439" t="s">
        <v>2819</v>
      </c>
    </row>
    <row r="64" spans="1:13" ht="20.100000000000001" customHeight="1" x14ac:dyDescent="0.15">
      <c r="A64" s="410" t="s">
        <v>1985</v>
      </c>
      <c r="B64" s="399" t="s">
        <v>2766</v>
      </c>
      <c r="C64" s="403" t="s">
        <v>2762</v>
      </c>
      <c r="D64" s="397" t="s">
        <v>2510</v>
      </c>
      <c r="E64" s="403" t="s">
        <v>1981</v>
      </c>
      <c r="F64" s="399" t="s">
        <v>2780</v>
      </c>
      <c r="G64" s="399"/>
      <c r="H64" s="402"/>
      <c r="I64" s="402"/>
      <c r="J64" s="402">
        <v>5</v>
      </c>
      <c r="K64" s="402">
        <v>1</v>
      </c>
      <c r="L64" s="402">
        <v>0</v>
      </c>
      <c r="M64" s="411" t="s">
        <v>2806</v>
      </c>
    </row>
    <row r="65" spans="1:13" ht="20.100000000000001" customHeight="1" x14ac:dyDescent="0.15">
      <c r="A65" s="410" t="s">
        <v>1986</v>
      </c>
      <c r="B65" s="399" t="s">
        <v>2767</v>
      </c>
      <c r="C65" s="403" t="s">
        <v>2763</v>
      </c>
      <c r="D65" s="397" t="s">
        <v>2510</v>
      </c>
      <c r="E65" s="403" t="s">
        <v>1981</v>
      </c>
      <c r="F65" s="399" t="s">
        <v>2781</v>
      </c>
      <c r="G65" s="399"/>
      <c r="H65" s="402"/>
      <c r="I65" s="402"/>
      <c r="J65" s="402">
        <v>5</v>
      </c>
      <c r="K65" s="402">
        <v>1</v>
      </c>
      <c r="L65" s="402">
        <v>0</v>
      </c>
      <c r="M65" s="411" t="s">
        <v>2807</v>
      </c>
    </row>
    <row r="66" spans="1:13" ht="20.100000000000001" customHeight="1" x14ac:dyDescent="0.15">
      <c r="A66" s="410" t="s">
        <v>1987</v>
      </c>
      <c r="B66" s="399" t="s">
        <v>2768</v>
      </c>
      <c r="C66" s="403" t="s">
        <v>2764</v>
      </c>
      <c r="D66" s="397" t="s">
        <v>2510</v>
      </c>
      <c r="E66" s="403" t="s">
        <v>1981</v>
      </c>
      <c r="F66" s="399" t="s">
        <v>2782</v>
      </c>
      <c r="G66" s="399"/>
      <c r="H66" s="402"/>
      <c r="I66" s="402"/>
      <c r="J66" s="402">
        <v>1</v>
      </c>
      <c r="K66" s="402">
        <v>1</v>
      </c>
      <c r="L66" s="402">
        <v>0</v>
      </c>
      <c r="M66" s="411" t="s">
        <v>2808</v>
      </c>
    </row>
    <row r="67" spans="1:13" ht="20.100000000000001" customHeight="1" x14ac:dyDescent="0.15">
      <c r="A67" s="410" t="s">
        <v>1988</v>
      </c>
      <c r="B67" s="399" t="s">
        <v>2769</v>
      </c>
      <c r="C67" s="403" t="s">
        <v>2789</v>
      </c>
      <c r="D67" s="397" t="s">
        <v>2510</v>
      </c>
      <c r="E67" s="403" t="s">
        <v>1981</v>
      </c>
      <c r="F67" s="399" t="s">
        <v>2783</v>
      </c>
      <c r="G67" s="399"/>
      <c r="H67" s="402"/>
      <c r="I67" s="402"/>
      <c r="J67" s="402">
        <v>5</v>
      </c>
      <c r="K67" s="402">
        <v>1</v>
      </c>
      <c r="L67" s="402">
        <v>0</v>
      </c>
      <c r="M67" s="411" t="s">
        <v>2809</v>
      </c>
    </row>
    <row r="68" spans="1:13" ht="20.100000000000001" customHeight="1" x14ac:dyDescent="0.15">
      <c r="A68" s="410" t="s">
        <v>1989</v>
      </c>
      <c r="B68" s="399" t="s">
        <v>2770</v>
      </c>
      <c r="C68" s="403" t="s">
        <v>2790</v>
      </c>
      <c r="D68" s="397" t="s">
        <v>2510</v>
      </c>
      <c r="E68" s="403" t="s">
        <v>1981</v>
      </c>
      <c r="F68" s="399" t="s">
        <v>2783</v>
      </c>
      <c r="G68" s="399"/>
      <c r="H68" s="402"/>
      <c r="I68" s="402"/>
      <c r="J68" s="402">
        <v>5</v>
      </c>
      <c r="K68" s="402">
        <v>1</v>
      </c>
      <c r="L68" s="402">
        <v>0</v>
      </c>
      <c r="M68" s="614" t="s">
        <v>2810</v>
      </c>
    </row>
    <row r="69" spans="1:13" ht="20.100000000000001" customHeight="1" x14ac:dyDescent="0.15">
      <c r="A69" s="410" t="s">
        <v>1990</v>
      </c>
      <c r="B69" s="613" t="s">
        <v>2771</v>
      </c>
      <c r="C69" s="2" t="s">
        <v>2791</v>
      </c>
      <c r="D69" s="397" t="s">
        <v>2510</v>
      </c>
      <c r="E69" s="403" t="s">
        <v>1981</v>
      </c>
      <c r="F69" s="613" t="s">
        <v>2783</v>
      </c>
      <c r="G69" s="613"/>
      <c r="H69" s="2"/>
      <c r="I69" s="2"/>
      <c r="J69" s="402">
        <v>5</v>
      </c>
      <c r="K69" s="402">
        <v>1</v>
      </c>
      <c r="L69" s="402">
        <v>0</v>
      </c>
      <c r="M69" s="614" t="s">
        <v>2811</v>
      </c>
    </row>
    <row r="70" spans="1:13" ht="20.100000000000001" customHeight="1" x14ac:dyDescent="0.15">
      <c r="A70" s="410" t="s">
        <v>2798</v>
      </c>
      <c r="B70" s="613" t="s">
        <v>2772</v>
      </c>
      <c r="C70" s="2" t="s">
        <v>2792</v>
      </c>
      <c r="D70" s="397" t="s">
        <v>2510</v>
      </c>
      <c r="E70" s="403" t="s">
        <v>1981</v>
      </c>
      <c r="F70" s="613" t="s">
        <v>2783</v>
      </c>
      <c r="G70" s="613"/>
      <c r="H70" s="2"/>
      <c r="I70" s="2"/>
      <c r="J70" s="402">
        <v>5</v>
      </c>
      <c r="K70" s="402">
        <v>1</v>
      </c>
      <c r="L70" s="402">
        <v>0</v>
      </c>
      <c r="M70" s="614" t="s">
        <v>2812</v>
      </c>
    </row>
    <row r="71" spans="1:13" ht="20.100000000000001" customHeight="1" x14ac:dyDescent="0.15">
      <c r="A71" s="410" t="s">
        <v>2799</v>
      </c>
      <c r="B71" s="613" t="s">
        <v>2773</v>
      </c>
      <c r="C71" s="2" t="s">
        <v>2793</v>
      </c>
      <c r="D71" s="397" t="s">
        <v>2510</v>
      </c>
      <c r="E71" s="403" t="s">
        <v>1981</v>
      </c>
      <c r="F71" s="613" t="s">
        <v>306</v>
      </c>
      <c r="G71" s="613"/>
      <c r="H71" s="2"/>
      <c r="I71" s="2"/>
      <c r="J71" s="402">
        <v>5</v>
      </c>
      <c r="K71" s="402">
        <v>1</v>
      </c>
      <c r="L71" s="402">
        <v>0</v>
      </c>
      <c r="M71" s="614" t="s">
        <v>2813</v>
      </c>
    </row>
    <row r="72" spans="1:13" ht="20.100000000000001" customHeight="1" x14ac:dyDescent="0.15">
      <c r="A72" s="410" t="s">
        <v>2800</v>
      </c>
      <c r="B72" s="613" t="s">
        <v>2774</v>
      </c>
      <c r="C72" s="2" t="s">
        <v>2794</v>
      </c>
      <c r="D72" s="397" t="s">
        <v>2510</v>
      </c>
      <c r="E72" s="403" t="s">
        <v>1981</v>
      </c>
      <c r="F72" s="613" t="s">
        <v>2783</v>
      </c>
      <c r="G72" s="613"/>
      <c r="H72" s="2"/>
      <c r="I72" s="2"/>
      <c r="J72" s="402">
        <v>5</v>
      </c>
      <c r="K72" s="402">
        <v>1</v>
      </c>
      <c r="L72" s="402">
        <v>0</v>
      </c>
      <c r="M72" s="614" t="s">
        <v>2814</v>
      </c>
    </row>
    <row r="73" spans="1:13" ht="20.100000000000001" customHeight="1" x14ac:dyDescent="0.15">
      <c r="A73" s="410" t="s">
        <v>2801</v>
      </c>
      <c r="B73" s="613" t="s">
        <v>2775</v>
      </c>
      <c r="C73" s="2" t="s">
        <v>2795</v>
      </c>
      <c r="D73" s="397" t="s">
        <v>2510</v>
      </c>
      <c r="E73" s="403" t="s">
        <v>1981</v>
      </c>
      <c r="F73" s="613" t="s">
        <v>2784</v>
      </c>
      <c r="G73" s="613"/>
      <c r="H73" s="2"/>
      <c r="I73" s="2"/>
      <c r="J73" s="402">
        <v>5</v>
      </c>
      <c r="K73" s="402">
        <v>1</v>
      </c>
      <c r="L73" s="402">
        <v>0</v>
      </c>
      <c r="M73" s="614" t="s">
        <v>2815</v>
      </c>
    </row>
    <row r="74" spans="1:13" ht="20.100000000000001" customHeight="1" x14ac:dyDescent="0.15">
      <c r="A74" s="410" t="s">
        <v>2802</v>
      </c>
      <c r="B74" s="613" t="s">
        <v>2776</v>
      </c>
      <c r="C74" s="2" t="s">
        <v>2796</v>
      </c>
      <c r="D74" s="397" t="s">
        <v>2510</v>
      </c>
      <c r="E74" s="403" t="s">
        <v>1981</v>
      </c>
      <c r="F74" s="613" t="s">
        <v>2785</v>
      </c>
      <c r="G74" s="613"/>
      <c r="H74" s="2"/>
      <c r="I74" s="2"/>
      <c r="J74" s="402">
        <v>5</v>
      </c>
      <c r="K74" s="402">
        <v>1</v>
      </c>
      <c r="L74" s="402">
        <v>0</v>
      </c>
      <c r="M74" s="614" t="s">
        <v>2816</v>
      </c>
    </row>
    <row r="75" spans="1:13" ht="20.100000000000001" customHeight="1" x14ac:dyDescent="0.15">
      <c r="A75" s="410" t="s">
        <v>2803</v>
      </c>
      <c r="B75" s="613" t="s">
        <v>2777</v>
      </c>
      <c r="C75" s="2" t="s">
        <v>2797</v>
      </c>
      <c r="D75" s="397" t="s">
        <v>2510</v>
      </c>
      <c r="E75" s="403" t="s">
        <v>1981</v>
      </c>
      <c r="F75" s="613" t="s">
        <v>2786</v>
      </c>
      <c r="G75" s="613"/>
      <c r="H75" s="2"/>
      <c r="I75" s="2"/>
      <c r="J75" s="402">
        <v>5</v>
      </c>
      <c r="K75" s="402">
        <v>1</v>
      </c>
      <c r="L75" s="402">
        <v>0</v>
      </c>
      <c r="M75" s="614" t="s">
        <v>2817</v>
      </c>
    </row>
    <row r="76" spans="1:13" ht="20.100000000000001" customHeight="1" x14ac:dyDescent="0.15">
      <c r="A76" s="410" t="s">
        <v>2804</v>
      </c>
      <c r="B76" s="613" t="s">
        <v>2778</v>
      </c>
      <c r="C76" s="2" t="s">
        <v>2765</v>
      </c>
      <c r="D76" s="397" t="s">
        <v>2510</v>
      </c>
      <c r="E76" s="403" t="s">
        <v>1981</v>
      </c>
      <c r="F76" s="613" t="s">
        <v>2787</v>
      </c>
      <c r="G76" s="613"/>
      <c r="H76" s="2"/>
      <c r="I76" s="2"/>
      <c r="J76" s="402">
        <v>1</v>
      </c>
      <c r="K76" s="402">
        <v>1</v>
      </c>
      <c r="L76" s="402">
        <v>0</v>
      </c>
      <c r="M76" s="614" t="s">
        <v>2818</v>
      </c>
    </row>
    <row r="77" spans="1:13" ht="20.100000000000001" customHeight="1" thickBot="1" x14ac:dyDescent="0.2">
      <c r="A77" s="412" t="s">
        <v>2805</v>
      </c>
      <c r="B77" s="615" t="s">
        <v>2779</v>
      </c>
      <c r="C77" s="45" t="s">
        <v>2558</v>
      </c>
      <c r="D77" s="426" t="s">
        <v>2510</v>
      </c>
      <c r="E77" s="415" t="s">
        <v>1981</v>
      </c>
      <c r="F77" s="615" t="s">
        <v>2788</v>
      </c>
      <c r="G77" s="615"/>
      <c r="H77" s="45"/>
      <c r="I77" s="45"/>
      <c r="J77" s="421">
        <v>5</v>
      </c>
      <c r="K77" s="421">
        <v>1</v>
      </c>
      <c r="L77" s="421">
        <v>0</v>
      </c>
      <c r="M77" s="616"/>
    </row>
  </sheetData>
  <sortState xmlns:xlrd2="http://schemas.microsoft.com/office/spreadsheetml/2017/richdata2" ref="B2:F63">
    <sortCondition ref="D2:D63"/>
  </sortState>
  <phoneticPr fontId="3"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CBBC1-3754-4776-AA37-16F683260744}">
  <dimension ref="A1:R23"/>
  <sheetViews>
    <sheetView workbookViewId="0">
      <pane ySplit="2" topLeftCell="A3" activePane="bottomLeft" state="frozen"/>
      <selection pane="bottomLeft" activeCell="Q7" sqref="Q7"/>
    </sheetView>
  </sheetViews>
  <sheetFormatPr defaultRowHeight="20.100000000000001" customHeight="1" x14ac:dyDescent="0.15"/>
  <cols>
    <col min="1" max="1" width="4.375" style="135" customWidth="1"/>
    <col min="2" max="2" width="11.25" style="135" customWidth="1"/>
    <col min="3" max="3" width="9.625" style="135" customWidth="1"/>
    <col min="4" max="5" width="8.375" style="135" customWidth="1"/>
    <col min="6" max="6" width="9" style="135" customWidth="1"/>
    <col min="7" max="7" width="8.5" style="135" customWidth="1"/>
    <col min="8" max="8" width="11.625" style="135" customWidth="1"/>
    <col min="9" max="9" width="13.625" style="135" customWidth="1"/>
    <col min="10" max="10" width="11.625" style="135" customWidth="1"/>
    <col min="11" max="11" width="7.875" style="135" customWidth="1"/>
    <col min="12" max="12" width="13.625" style="135" customWidth="1"/>
    <col min="13" max="14" width="13.25" style="135" customWidth="1"/>
    <col min="15" max="16" width="15.125" style="135" customWidth="1"/>
    <col min="17" max="17" width="44.625" style="71" customWidth="1"/>
    <col min="18" max="18" width="9" style="71"/>
  </cols>
  <sheetData>
    <row r="1" spans="1:17" ht="20.100000000000001" customHeight="1" x14ac:dyDescent="0.15">
      <c r="A1" s="704" t="s">
        <v>2516</v>
      </c>
      <c r="B1" s="706" t="s">
        <v>2515</v>
      </c>
      <c r="C1" s="708" t="s">
        <v>2584</v>
      </c>
      <c r="D1" s="710" t="s">
        <v>2583</v>
      </c>
      <c r="E1" s="712" t="s">
        <v>2589</v>
      </c>
      <c r="F1" s="693" t="s">
        <v>2591</v>
      </c>
      <c r="G1" s="694"/>
      <c r="H1" s="694"/>
      <c r="I1" s="695"/>
      <c r="J1" s="693" t="s">
        <v>2594</v>
      </c>
      <c r="K1" s="694"/>
      <c r="L1" s="695"/>
      <c r="M1" s="693" t="s">
        <v>2598</v>
      </c>
      <c r="N1" s="695"/>
      <c r="O1" s="703" t="s">
        <v>2599</v>
      </c>
      <c r="P1" s="695"/>
      <c r="Q1" s="701" t="s">
        <v>2513</v>
      </c>
    </row>
    <row r="2" spans="1:17" ht="20.100000000000001" customHeight="1" x14ac:dyDescent="0.15">
      <c r="A2" s="705"/>
      <c r="B2" s="707"/>
      <c r="C2" s="709"/>
      <c r="D2" s="711"/>
      <c r="E2" s="713"/>
      <c r="F2" s="597" t="s">
        <v>2573</v>
      </c>
      <c r="G2" s="598" t="s">
        <v>2595</v>
      </c>
      <c r="H2" s="598" t="s">
        <v>2592</v>
      </c>
      <c r="I2" s="599" t="s">
        <v>2593</v>
      </c>
      <c r="J2" s="597" t="s">
        <v>2597</v>
      </c>
      <c r="K2" s="598" t="s">
        <v>2596</v>
      </c>
      <c r="L2" s="599" t="s">
        <v>2593</v>
      </c>
      <c r="M2" s="597" t="s">
        <v>2511</v>
      </c>
      <c r="N2" s="599" t="s">
        <v>2593</v>
      </c>
      <c r="O2" s="600" t="s">
        <v>2600</v>
      </c>
      <c r="P2" s="599" t="s">
        <v>2601</v>
      </c>
      <c r="Q2" s="702"/>
    </row>
    <row r="3" spans="1:17" ht="20.100000000000001" customHeight="1" x14ac:dyDescent="0.15">
      <c r="A3" s="685">
        <v>1</v>
      </c>
      <c r="B3" s="687" t="s">
        <v>2716</v>
      </c>
      <c r="C3" s="687"/>
      <c r="D3" s="687" t="s">
        <v>2586</v>
      </c>
      <c r="E3" s="689"/>
      <c r="F3" s="696" t="s">
        <v>2576</v>
      </c>
      <c r="G3" s="687" t="s">
        <v>2626</v>
      </c>
      <c r="H3" s="687" t="s">
        <v>2514</v>
      </c>
      <c r="I3" s="698" t="s">
        <v>2602</v>
      </c>
      <c r="J3" s="577" t="s">
        <v>2712</v>
      </c>
      <c r="K3" s="572" t="s">
        <v>2713</v>
      </c>
      <c r="L3" s="581" t="s">
        <v>2714</v>
      </c>
      <c r="M3" s="696" t="s">
        <v>2512</v>
      </c>
      <c r="N3" s="698" t="s">
        <v>2624</v>
      </c>
      <c r="O3" s="679"/>
      <c r="P3" s="681"/>
      <c r="Q3" s="683" t="s">
        <v>2723</v>
      </c>
    </row>
    <row r="4" spans="1:17" ht="20.100000000000001" customHeight="1" x14ac:dyDescent="0.15">
      <c r="A4" s="686"/>
      <c r="B4" s="688"/>
      <c r="C4" s="688"/>
      <c r="D4" s="688"/>
      <c r="E4" s="690"/>
      <c r="F4" s="697"/>
      <c r="G4" s="688"/>
      <c r="H4" s="688"/>
      <c r="I4" s="699"/>
      <c r="J4" s="577" t="s">
        <v>2717</v>
      </c>
      <c r="K4" s="572" t="s">
        <v>2718</v>
      </c>
      <c r="L4" s="581" t="s">
        <v>2719</v>
      </c>
      <c r="M4" s="697"/>
      <c r="N4" s="699"/>
      <c r="O4" s="680"/>
      <c r="P4" s="682"/>
      <c r="Q4" s="684"/>
    </row>
    <row r="5" spans="1:17" ht="38.25" x14ac:dyDescent="0.15">
      <c r="A5" s="571">
        <v>2</v>
      </c>
      <c r="B5" s="572" t="s">
        <v>2547</v>
      </c>
      <c r="C5" s="579"/>
      <c r="D5" s="572" t="s">
        <v>2586</v>
      </c>
      <c r="E5" s="573"/>
      <c r="F5" s="577" t="s">
        <v>2678</v>
      </c>
      <c r="G5" s="572" t="s">
        <v>2679</v>
      </c>
      <c r="H5" s="572" t="s">
        <v>2680</v>
      </c>
      <c r="I5" s="581" t="s">
        <v>2683</v>
      </c>
      <c r="J5" s="577" t="s">
        <v>2636</v>
      </c>
      <c r="K5" s="572" t="s">
        <v>2637</v>
      </c>
      <c r="L5" s="581" t="s">
        <v>2638</v>
      </c>
      <c r="M5" s="577" t="s">
        <v>2548</v>
      </c>
      <c r="N5" s="581" t="s">
        <v>2605</v>
      </c>
      <c r="O5" s="585" t="s">
        <v>2639</v>
      </c>
      <c r="P5" s="439" t="s">
        <v>2671</v>
      </c>
      <c r="Q5" s="583" t="s">
        <v>2607</v>
      </c>
    </row>
    <row r="6" spans="1:17" ht="20.100000000000001" customHeight="1" x14ac:dyDescent="0.15">
      <c r="A6" s="571">
        <v>3</v>
      </c>
      <c r="B6" s="572" t="s">
        <v>2557</v>
      </c>
      <c r="C6" s="579"/>
      <c r="D6" s="572" t="s">
        <v>2586</v>
      </c>
      <c r="E6" s="573"/>
      <c r="F6" s="577"/>
      <c r="G6" s="572"/>
      <c r="H6" s="572"/>
      <c r="I6" s="581"/>
      <c r="J6" s="577" t="s">
        <v>2561</v>
      </c>
      <c r="K6" s="572" t="s">
        <v>2627</v>
      </c>
      <c r="L6" s="581" t="s">
        <v>2606</v>
      </c>
      <c r="M6" s="577"/>
      <c r="N6" s="581"/>
      <c r="O6" s="585"/>
      <c r="P6" s="439"/>
      <c r="Q6" s="583"/>
    </row>
    <row r="7" spans="1:17" ht="29.25" customHeight="1" x14ac:dyDescent="0.15">
      <c r="A7" s="571">
        <v>4</v>
      </c>
      <c r="B7" s="607" t="s">
        <v>2549</v>
      </c>
      <c r="C7" s="579"/>
      <c r="D7" s="572" t="s">
        <v>2586</v>
      </c>
      <c r="E7" s="691" t="s">
        <v>2588</v>
      </c>
      <c r="F7" s="577" t="s">
        <v>2720</v>
      </c>
      <c r="G7" s="572" t="s">
        <v>2724</v>
      </c>
      <c r="H7" s="572" t="s">
        <v>2721</v>
      </c>
      <c r="I7" s="581" t="s">
        <v>2722</v>
      </c>
      <c r="J7" s="577" t="s">
        <v>2675</v>
      </c>
      <c r="K7" s="572" t="s">
        <v>2676</v>
      </c>
      <c r="L7" s="581" t="s">
        <v>2677</v>
      </c>
      <c r="M7" s="608" t="s">
        <v>2550</v>
      </c>
      <c r="N7" s="581" t="s">
        <v>2614</v>
      </c>
      <c r="O7" s="585" t="s">
        <v>2725</v>
      </c>
      <c r="P7" s="439"/>
      <c r="Q7" s="583" t="s">
        <v>2551</v>
      </c>
    </row>
    <row r="8" spans="1:17" ht="20.100000000000001" customHeight="1" x14ac:dyDescent="0.15">
      <c r="A8" s="571">
        <v>5</v>
      </c>
      <c r="B8" s="607" t="s">
        <v>2738</v>
      </c>
      <c r="C8" s="579"/>
      <c r="D8" s="572" t="s">
        <v>2586</v>
      </c>
      <c r="E8" s="692"/>
      <c r="F8" s="577" t="s">
        <v>2578</v>
      </c>
      <c r="G8" s="572" t="s">
        <v>2628</v>
      </c>
      <c r="H8" s="607" t="s">
        <v>2563</v>
      </c>
      <c r="I8" s="581" t="s">
        <v>2623</v>
      </c>
      <c r="J8" s="577"/>
      <c r="K8" s="572"/>
      <c r="L8" s="581"/>
      <c r="M8" s="577"/>
      <c r="N8" s="581"/>
      <c r="O8" s="585"/>
      <c r="P8" s="439"/>
      <c r="Q8" s="583"/>
    </row>
    <row r="9" spans="1:17" ht="20.100000000000001" customHeight="1" x14ac:dyDescent="0.15">
      <c r="A9" s="571">
        <v>6</v>
      </c>
      <c r="B9" s="607" t="s">
        <v>2533</v>
      </c>
      <c r="C9" s="579"/>
      <c r="D9" s="572" t="s">
        <v>2586</v>
      </c>
      <c r="E9" s="700" t="s">
        <v>2732</v>
      </c>
      <c r="F9" s="577" t="s">
        <v>2699</v>
      </c>
      <c r="G9" s="572" t="s">
        <v>2700</v>
      </c>
      <c r="H9" s="607" t="s">
        <v>2701</v>
      </c>
      <c r="I9" s="581" t="s">
        <v>2735</v>
      </c>
      <c r="J9" s="577" t="s">
        <v>2534</v>
      </c>
      <c r="K9" s="572" t="s">
        <v>2627</v>
      </c>
      <c r="L9" s="581" t="s">
        <v>2603</v>
      </c>
      <c r="M9" s="577" t="s">
        <v>2535</v>
      </c>
      <c r="N9" s="581" t="s">
        <v>2604</v>
      </c>
      <c r="O9" s="585"/>
      <c r="P9" s="439"/>
      <c r="Q9" s="583" t="s">
        <v>2536</v>
      </c>
    </row>
    <row r="10" spans="1:17" ht="38.25" x14ac:dyDescent="0.15">
      <c r="A10" s="571">
        <v>7</v>
      </c>
      <c r="B10" s="607" t="s">
        <v>2520</v>
      </c>
      <c r="C10" s="579" t="s">
        <v>2646</v>
      </c>
      <c r="D10" s="572"/>
      <c r="E10" s="690"/>
      <c r="F10" s="577" t="s">
        <v>2648</v>
      </c>
      <c r="G10" s="572" t="s">
        <v>2647</v>
      </c>
      <c r="H10" s="572" t="s">
        <v>2649</v>
      </c>
      <c r="I10" s="581" t="s">
        <v>2650</v>
      </c>
      <c r="J10" s="608" t="s">
        <v>2733</v>
      </c>
      <c r="K10" s="572" t="s">
        <v>2734</v>
      </c>
      <c r="L10" s="606" t="s">
        <v>2736</v>
      </c>
      <c r="M10" s="577" t="s">
        <v>2521</v>
      </c>
      <c r="N10" s="581" t="s">
        <v>2609</v>
      </c>
      <c r="O10" s="585" t="s">
        <v>2651</v>
      </c>
      <c r="P10" s="439" t="s">
        <v>2652</v>
      </c>
      <c r="Q10" s="583" t="s">
        <v>2522</v>
      </c>
    </row>
    <row r="11" spans="1:17" ht="25.5" x14ac:dyDescent="0.15">
      <c r="A11" s="571">
        <v>8</v>
      </c>
      <c r="B11" s="572" t="s">
        <v>2517</v>
      </c>
      <c r="C11" s="579"/>
      <c r="D11" s="572" t="s">
        <v>2585</v>
      </c>
      <c r="E11" s="573"/>
      <c r="F11" s="577" t="s">
        <v>2574</v>
      </c>
      <c r="G11" s="572" t="s">
        <v>2625</v>
      </c>
      <c r="H11" s="572" t="s">
        <v>2518</v>
      </c>
      <c r="I11" s="581" t="s">
        <v>2621</v>
      </c>
      <c r="J11" s="577" t="s">
        <v>2570</v>
      </c>
      <c r="K11" s="572" t="s">
        <v>2632</v>
      </c>
      <c r="L11" s="581" t="s">
        <v>2616</v>
      </c>
      <c r="M11" s="577" t="s">
        <v>2568</v>
      </c>
      <c r="N11" s="581" t="s">
        <v>2604</v>
      </c>
      <c r="O11" s="585" t="s">
        <v>2635</v>
      </c>
      <c r="P11" s="439"/>
      <c r="Q11" s="583" t="s">
        <v>2519</v>
      </c>
    </row>
    <row r="12" spans="1:17" ht="25.5" x14ac:dyDescent="0.15">
      <c r="A12" s="571">
        <v>9</v>
      </c>
      <c r="B12" s="572" t="s">
        <v>2543</v>
      </c>
      <c r="C12" s="579" t="s">
        <v>2658</v>
      </c>
      <c r="D12" s="572" t="s">
        <v>2585</v>
      </c>
      <c r="E12" s="573"/>
      <c r="F12" s="577" t="s">
        <v>2659</v>
      </c>
      <c r="G12" s="572" t="s">
        <v>2647</v>
      </c>
      <c r="H12" s="572" t="s">
        <v>2660</v>
      </c>
      <c r="I12" s="581" t="s">
        <v>2661</v>
      </c>
      <c r="J12" s="577" t="s">
        <v>2546</v>
      </c>
      <c r="K12" s="572" t="s">
        <v>2629</v>
      </c>
      <c r="L12" s="581" t="s">
        <v>2615</v>
      </c>
      <c r="M12" s="577" t="s">
        <v>2545</v>
      </c>
      <c r="N12" s="581" t="s">
        <v>2604</v>
      </c>
      <c r="O12" s="585" t="s">
        <v>2657</v>
      </c>
      <c r="P12" s="439"/>
      <c r="Q12" s="583" t="s">
        <v>2544</v>
      </c>
    </row>
    <row r="13" spans="1:17" ht="20.100000000000001" customHeight="1" x14ac:dyDescent="0.15">
      <c r="A13" s="571">
        <v>10</v>
      </c>
      <c r="B13" s="572" t="s">
        <v>2556</v>
      </c>
      <c r="C13" s="579"/>
      <c r="D13" s="572" t="s">
        <v>2585</v>
      </c>
      <c r="E13" s="573"/>
      <c r="F13" s="577" t="s">
        <v>2579</v>
      </c>
      <c r="G13" s="572" t="s">
        <v>2625</v>
      </c>
      <c r="H13" s="572" t="s">
        <v>2562</v>
      </c>
      <c r="I13" s="581" t="s">
        <v>2622</v>
      </c>
      <c r="J13" s="577"/>
      <c r="K13" s="572"/>
      <c r="L13" s="581"/>
      <c r="M13" s="577"/>
      <c r="N13" s="581"/>
      <c r="O13" s="585"/>
      <c r="P13" s="439"/>
      <c r="Q13" s="583"/>
    </row>
    <row r="14" spans="1:17" ht="25.5" x14ac:dyDescent="0.15">
      <c r="A14" s="571">
        <v>11</v>
      </c>
      <c r="B14" s="607" t="s">
        <v>2526</v>
      </c>
      <c r="C14" s="579"/>
      <c r="D14" s="572" t="s">
        <v>2585</v>
      </c>
      <c r="E14" s="691" t="s">
        <v>2588</v>
      </c>
      <c r="F14" s="577" t="s">
        <v>2576</v>
      </c>
      <c r="G14" s="572" t="s">
        <v>2625</v>
      </c>
      <c r="H14" s="607" t="s">
        <v>2527</v>
      </c>
      <c r="I14" s="581" t="s">
        <v>2664</v>
      </c>
      <c r="J14" s="577" t="s">
        <v>2662</v>
      </c>
      <c r="K14" s="572" t="s">
        <v>2663</v>
      </c>
      <c r="L14" s="581" t="s">
        <v>2666</v>
      </c>
      <c r="M14" s="577" t="s">
        <v>2529</v>
      </c>
      <c r="N14" s="581" t="s">
        <v>2604</v>
      </c>
      <c r="O14" s="585" t="s">
        <v>2667</v>
      </c>
      <c r="P14" s="439"/>
      <c r="Q14" s="583" t="s">
        <v>2528</v>
      </c>
    </row>
    <row r="15" spans="1:17" ht="25.5" x14ac:dyDescent="0.15">
      <c r="A15" s="571">
        <v>12</v>
      </c>
      <c r="B15" s="607" t="s">
        <v>2530</v>
      </c>
      <c r="C15" s="579"/>
      <c r="D15" s="572" t="s">
        <v>2585</v>
      </c>
      <c r="E15" s="692"/>
      <c r="F15" s="577" t="s">
        <v>2575</v>
      </c>
      <c r="G15" s="572" t="s">
        <v>2630</v>
      </c>
      <c r="H15" s="607" t="s">
        <v>2737</v>
      </c>
      <c r="I15" s="581" t="s">
        <v>2665</v>
      </c>
      <c r="J15" s="577" t="s">
        <v>2571</v>
      </c>
      <c r="K15" s="572" t="s">
        <v>2629</v>
      </c>
      <c r="L15" s="581" t="s">
        <v>2668</v>
      </c>
      <c r="M15" s="577" t="s">
        <v>2531</v>
      </c>
      <c r="N15" s="581" t="s">
        <v>2608</v>
      </c>
      <c r="O15" s="585" t="s">
        <v>2669</v>
      </c>
      <c r="P15" s="439" t="s">
        <v>2670</v>
      </c>
      <c r="Q15" s="583" t="s">
        <v>2532</v>
      </c>
    </row>
    <row r="16" spans="1:17" ht="25.5" x14ac:dyDescent="0.15">
      <c r="A16" s="571">
        <v>13</v>
      </c>
      <c r="B16" s="572" t="s">
        <v>2523</v>
      </c>
      <c r="C16" s="579" t="s">
        <v>2587</v>
      </c>
      <c r="D16" s="572"/>
      <c r="E16" s="573"/>
      <c r="F16" s="577" t="s">
        <v>2577</v>
      </c>
      <c r="G16" s="572" t="s">
        <v>2626</v>
      </c>
      <c r="H16" s="572" t="s">
        <v>2569</v>
      </c>
      <c r="I16" s="581" t="s">
        <v>2707</v>
      </c>
      <c r="J16" s="577" t="s">
        <v>2705</v>
      </c>
      <c r="K16" s="572" t="s">
        <v>2706</v>
      </c>
      <c r="L16" s="581" t="s">
        <v>2708</v>
      </c>
      <c r="M16" s="577" t="s">
        <v>2524</v>
      </c>
      <c r="N16" s="581" t="s">
        <v>2604</v>
      </c>
      <c r="O16" s="585" t="s">
        <v>2709</v>
      </c>
      <c r="P16" s="439" t="s">
        <v>2710</v>
      </c>
      <c r="Q16" s="583" t="s">
        <v>2525</v>
      </c>
    </row>
    <row r="17" spans="1:17" ht="27" customHeight="1" x14ac:dyDescent="0.15">
      <c r="A17" s="571">
        <v>14</v>
      </c>
      <c r="B17" s="572" t="s">
        <v>2540</v>
      </c>
      <c r="C17" s="579" t="s">
        <v>2645</v>
      </c>
      <c r="D17" s="572"/>
      <c r="E17" s="573"/>
      <c r="F17" s="577" t="s">
        <v>2575</v>
      </c>
      <c r="G17" s="572" t="s">
        <v>2755</v>
      </c>
      <c r="H17" s="572" t="s">
        <v>2541</v>
      </c>
      <c r="I17" s="581" t="s">
        <v>2756</v>
      </c>
      <c r="J17" s="577" t="s">
        <v>2673</v>
      </c>
      <c r="K17" s="572"/>
      <c r="L17" s="581" t="s">
        <v>2674</v>
      </c>
      <c r="M17" s="577" t="s">
        <v>2655</v>
      </c>
      <c r="N17" s="581" t="s">
        <v>2656</v>
      </c>
      <c r="O17" s="585" t="s">
        <v>2654</v>
      </c>
      <c r="P17" s="439" t="s">
        <v>2653</v>
      </c>
      <c r="Q17" s="583" t="s">
        <v>2542</v>
      </c>
    </row>
    <row r="18" spans="1:17" ht="25.5" x14ac:dyDescent="0.15">
      <c r="A18" s="571">
        <v>15</v>
      </c>
      <c r="B18" s="572" t="s">
        <v>2537</v>
      </c>
      <c r="C18" s="579"/>
      <c r="D18" s="572"/>
      <c r="E18" s="573"/>
      <c r="F18" s="577" t="s">
        <v>2574</v>
      </c>
      <c r="G18" s="572" t="s">
        <v>2630</v>
      </c>
      <c r="H18" s="572" t="s">
        <v>2538</v>
      </c>
      <c r="I18" s="581" t="s">
        <v>2620</v>
      </c>
      <c r="J18" s="577" t="s">
        <v>2631</v>
      </c>
      <c r="K18" s="572" t="s">
        <v>2632</v>
      </c>
      <c r="L18" s="581" t="s">
        <v>2633</v>
      </c>
      <c r="M18" s="577" t="s">
        <v>2681</v>
      </c>
      <c r="N18" s="581" t="s">
        <v>2682</v>
      </c>
      <c r="O18" s="585" t="s">
        <v>2634</v>
      </c>
      <c r="P18" s="439"/>
      <c r="Q18" s="583" t="s">
        <v>2539</v>
      </c>
    </row>
    <row r="19" spans="1:17" ht="25.5" x14ac:dyDescent="0.15">
      <c r="A19" s="571">
        <v>16</v>
      </c>
      <c r="B19" s="572" t="s">
        <v>2580</v>
      </c>
      <c r="C19" s="579"/>
      <c r="D19" s="572"/>
      <c r="E19" s="573"/>
      <c r="F19" s="577" t="s">
        <v>2641</v>
      </c>
      <c r="G19" s="572" t="s">
        <v>2642</v>
      </c>
      <c r="H19" s="572" t="s">
        <v>2643</v>
      </c>
      <c r="I19" s="581" t="s">
        <v>2644</v>
      </c>
      <c r="J19" s="577" t="s">
        <v>2581</v>
      </c>
      <c r="K19" s="572" t="s">
        <v>2629</v>
      </c>
      <c r="L19" s="581" t="s">
        <v>2617</v>
      </c>
      <c r="M19" s="577" t="s">
        <v>2590</v>
      </c>
      <c r="N19" s="581" t="s">
        <v>2610</v>
      </c>
      <c r="O19" s="585" t="s">
        <v>2640</v>
      </c>
      <c r="P19" s="439" t="s">
        <v>2672</v>
      </c>
      <c r="Q19" s="583" t="s">
        <v>2582</v>
      </c>
    </row>
    <row r="20" spans="1:17" ht="20.100000000000001" customHeight="1" x14ac:dyDescent="0.15">
      <c r="A20" s="571">
        <v>17</v>
      </c>
      <c r="B20" s="572" t="s">
        <v>2552</v>
      </c>
      <c r="C20" s="579"/>
      <c r="D20" s="572"/>
      <c r="E20" s="573"/>
      <c r="F20" s="577" t="s">
        <v>2578</v>
      </c>
      <c r="G20" s="572" t="s">
        <v>2628</v>
      </c>
      <c r="H20" s="572" t="s">
        <v>2554</v>
      </c>
      <c r="I20" s="581" t="s">
        <v>2619</v>
      </c>
      <c r="J20" s="577" t="s">
        <v>2572</v>
      </c>
      <c r="K20" s="572" t="s">
        <v>2629</v>
      </c>
      <c r="L20" s="581" t="s">
        <v>2715</v>
      </c>
      <c r="M20" s="577" t="s">
        <v>2555</v>
      </c>
      <c r="N20" s="581" t="s">
        <v>2611</v>
      </c>
      <c r="O20" s="585"/>
      <c r="P20" s="439"/>
      <c r="Q20" s="583" t="s">
        <v>2553</v>
      </c>
    </row>
    <row r="21" spans="1:17" ht="20.100000000000001" customHeight="1" x14ac:dyDescent="0.15">
      <c r="A21" s="571">
        <v>18</v>
      </c>
      <c r="B21" s="572" t="s">
        <v>2558</v>
      </c>
      <c r="C21" s="579"/>
      <c r="D21" s="572"/>
      <c r="E21" s="573"/>
      <c r="F21" s="577"/>
      <c r="G21" s="572"/>
      <c r="H21" s="572"/>
      <c r="I21" s="581"/>
      <c r="J21" s="577" t="s">
        <v>2560</v>
      </c>
      <c r="K21" s="572" t="s">
        <v>2629</v>
      </c>
      <c r="L21" s="581" t="s">
        <v>2613</v>
      </c>
      <c r="M21" s="577" t="s">
        <v>2758</v>
      </c>
      <c r="N21" s="581" t="s">
        <v>2612</v>
      </c>
      <c r="O21" s="585"/>
      <c r="P21" s="439"/>
      <c r="Q21" s="583"/>
    </row>
    <row r="22" spans="1:17" ht="20.100000000000001" customHeight="1" thickBot="1" x14ac:dyDescent="0.2">
      <c r="A22" s="574">
        <v>19</v>
      </c>
      <c r="B22" s="575" t="s">
        <v>2559</v>
      </c>
      <c r="C22" s="580"/>
      <c r="D22" s="575"/>
      <c r="E22" s="576"/>
      <c r="F22" s="578" t="s">
        <v>2702</v>
      </c>
      <c r="G22" s="575" t="s">
        <v>2703</v>
      </c>
      <c r="H22" s="575" t="s">
        <v>2704</v>
      </c>
      <c r="I22" s="582" t="s">
        <v>2739</v>
      </c>
      <c r="J22" s="578" t="s">
        <v>2757</v>
      </c>
      <c r="K22" s="575" t="s">
        <v>2629</v>
      </c>
      <c r="L22" s="582" t="s">
        <v>2618</v>
      </c>
      <c r="M22" s="578"/>
      <c r="N22" s="582"/>
      <c r="O22" s="586"/>
      <c r="P22" s="587"/>
      <c r="Q22" s="584"/>
    </row>
    <row r="23" spans="1:17" ht="20.100000000000001" customHeight="1" x14ac:dyDescent="0.15">
      <c r="A23" s="588" t="s">
        <v>2711</v>
      </c>
    </row>
  </sheetData>
  <mergeCells count="27">
    <mergeCell ref="Q1:Q2"/>
    <mergeCell ref="O1:P1"/>
    <mergeCell ref="A1:A2"/>
    <mergeCell ref="B1:B2"/>
    <mergeCell ref="C1:C2"/>
    <mergeCell ref="D1:D2"/>
    <mergeCell ref="E1:E2"/>
    <mergeCell ref="E7:E8"/>
    <mergeCell ref="E14:E15"/>
    <mergeCell ref="F1:I1"/>
    <mergeCell ref="J1:L1"/>
    <mergeCell ref="M1:N1"/>
    <mergeCell ref="F3:F4"/>
    <mergeCell ref="G3:G4"/>
    <mergeCell ref="H3:H4"/>
    <mergeCell ref="I3:I4"/>
    <mergeCell ref="M3:M4"/>
    <mergeCell ref="N3:N4"/>
    <mergeCell ref="E9:E10"/>
    <mergeCell ref="O3:O4"/>
    <mergeCell ref="P3:P4"/>
    <mergeCell ref="Q3:Q4"/>
    <mergeCell ref="A3:A4"/>
    <mergeCell ref="B3:B4"/>
    <mergeCell ref="C3:C4"/>
    <mergeCell ref="D3:D4"/>
    <mergeCell ref="E3:E4"/>
  </mergeCells>
  <phoneticPr fontId="28"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2C97D-0ED1-44B6-AF9E-A8BE47317D73}">
  <dimension ref="A1:K58"/>
  <sheetViews>
    <sheetView workbookViewId="0">
      <pane xSplit="4" ySplit="1" topLeftCell="E26" activePane="bottomRight" state="frozen"/>
      <selection pane="topRight" activeCell="D1" sqref="D1"/>
      <selection pane="bottomLeft" activeCell="A2" sqref="A2"/>
      <selection pane="bottomRight" activeCell="B40" sqref="B40"/>
    </sheetView>
  </sheetViews>
  <sheetFormatPr defaultRowHeight="14.25" x14ac:dyDescent="0.2"/>
  <cols>
    <col min="1" max="1" width="4.875" style="320" customWidth="1"/>
    <col min="2" max="2" width="10.5" style="320" customWidth="1"/>
    <col min="3" max="3" width="8.375" style="284" customWidth="1"/>
    <col min="4" max="4" width="7.25" style="320" customWidth="1"/>
    <col min="5" max="5" width="10.375" style="320" customWidth="1"/>
    <col min="6" max="6" width="9.125" style="320" customWidth="1"/>
    <col min="7" max="7" width="36.125" style="284" customWidth="1"/>
    <col min="8" max="8" width="7" style="320" customWidth="1"/>
    <col min="9" max="9" width="7.875" style="320" customWidth="1"/>
    <col min="10" max="10" width="37.75" style="320" customWidth="1"/>
    <col min="11" max="11" width="48.125" style="320" customWidth="1"/>
    <col min="12" max="16384" width="9" style="284"/>
  </cols>
  <sheetData>
    <row r="1" spans="1:11" ht="27.6" customHeight="1" thickBot="1" x14ac:dyDescent="0.25">
      <c r="A1" s="280" t="s">
        <v>1341</v>
      </c>
      <c r="B1" s="281" t="s">
        <v>1342</v>
      </c>
      <c r="C1" s="282" t="s">
        <v>1574</v>
      </c>
      <c r="D1" s="281" t="s">
        <v>1343</v>
      </c>
      <c r="E1" s="281" t="s">
        <v>1575</v>
      </c>
      <c r="F1" s="281" t="s">
        <v>1344</v>
      </c>
      <c r="G1" s="282" t="s">
        <v>1576</v>
      </c>
      <c r="H1" s="281" t="s">
        <v>1345</v>
      </c>
      <c r="I1" s="281" t="s">
        <v>1346</v>
      </c>
      <c r="J1" s="281" t="s">
        <v>1347</v>
      </c>
      <c r="K1" s="283" t="s">
        <v>1348</v>
      </c>
    </row>
    <row r="2" spans="1:11" ht="15.95" customHeight="1" thickBot="1" x14ac:dyDescent="0.25">
      <c r="A2" s="720" t="s">
        <v>1349</v>
      </c>
      <c r="B2" s="285" t="s">
        <v>1350</v>
      </c>
      <c r="C2" s="285"/>
      <c r="D2" s="285"/>
      <c r="E2" s="285"/>
      <c r="F2" s="285" t="s">
        <v>16</v>
      </c>
      <c r="G2" s="286" t="s">
        <v>1351</v>
      </c>
      <c r="H2" s="285"/>
      <c r="I2" s="285" t="s">
        <v>16</v>
      </c>
      <c r="J2" s="287" t="s">
        <v>1718</v>
      </c>
      <c r="K2" s="288" t="s">
        <v>1577</v>
      </c>
    </row>
    <row r="3" spans="1:11" ht="15.95" customHeight="1" x14ac:dyDescent="0.2">
      <c r="A3" s="721"/>
      <c r="B3" s="289" t="s">
        <v>1352</v>
      </c>
      <c r="C3" s="723" t="s">
        <v>1578</v>
      </c>
      <c r="D3" s="290" t="s">
        <v>1353</v>
      </c>
      <c r="E3" s="290" t="s">
        <v>1579</v>
      </c>
      <c r="F3" s="290" t="s">
        <v>16</v>
      </c>
      <c r="G3" s="291" t="s">
        <v>1354</v>
      </c>
      <c r="H3" s="290" t="s">
        <v>1355</v>
      </c>
      <c r="I3" s="290" t="s">
        <v>16</v>
      </c>
      <c r="J3" s="290" t="s">
        <v>1356</v>
      </c>
      <c r="K3" s="292"/>
    </row>
    <row r="4" spans="1:11" ht="15.95" customHeight="1" x14ac:dyDescent="0.2">
      <c r="A4" s="721"/>
      <c r="B4" s="725" t="s">
        <v>1357</v>
      </c>
      <c r="C4" s="724"/>
      <c r="D4" s="293" t="s">
        <v>1353</v>
      </c>
      <c r="E4" s="293" t="s">
        <v>1580</v>
      </c>
      <c r="F4" s="293" t="s">
        <v>16</v>
      </c>
      <c r="G4" s="294" t="s">
        <v>1358</v>
      </c>
      <c r="H4" s="293">
        <v>3000</v>
      </c>
      <c r="I4" s="293" t="s">
        <v>16</v>
      </c>
      <c r="J4" s="293" t="s">
        <v>2145</v>
      </c>
      <c r="K4" s="295" t="s">
        <v>1428</v>
      </c>
    </row>
    <row r="5" spans="1:11" ht="15.95" customHeight="1" x14ac:dyDescent="0.2">
      <c r="A5" s="721"/>
      <c r="B5" s="725"/>
      <c r="C5" s="724"/>
      <c r="D5" s="293" t="s">
        <v>1359</v>
      </c>
      <c r="E5" s="293" t="s">
        <v>1581</v>
      </c>
      <c r="F5" s="293">
        <v>300</v>
      </c>
      <c r="G5" s="294" t="s">
        <v>1360</v>
      </c>
      <c r="H5" s="293" t="s">
        <v>1361</v>
      </c>
      <c r="I5" s="293" t="s">
        <v>16</v>
      </c>
      <c r="J5" s="293" t="s">
        <v>2335</v>
      </c>
      <c r="K5" s="295" t="s">
        <v>1428</v>
      </c>
    </row>
    <row r="6" spans="1:11" ht="15.95" customHeight="1" x14ac:dyDescent="0.2">
      <c r="A6" s="721"/>
      <c r="B6" s="725"/>
      <c r="C6" s="724"/>
      <c r="D6" s="293" t="s">
        <v>1362</v>
      </c>
      <c r="E6" s="293" t="s">
        <v>1582</v>
      </c>
      <c r="F6" s="293">
        <v>1000</v>
      </c>
      <c r="G6" s="294" t="s">
        <v>1363</v>
      </c>
      <c r="H6" s="293" t="s">
        <v>1364</v>
      </c>
      <c r="I6" s="293" t="s">
        <v>16</v>
      </c>
      <c r="J6" s="293" t="s">
        <v>2336</v>
      </c>
      <c r="K6" s="295" t="s">
        <v>1428</v>
      </c>
    </row>
    <row r="7" spans="1:11" ht="15.95" customHeight="1" x14ac:dyDescent="0.2">
      <c r="A7" s="721"/>
      <c r="B7" s="725" t="s">
        <v>1583</v>
      </c>
      <c r="C7" s="724"/>
      <c r="D7" s="293" t="s">
        <v>1353</v>
      </c>
      <c r="E7" s="293" t="s">
        <v>1584</v>
      </c>
      <c r="F7" s="293" t="s">
        <v>16</v>
      </c>
      <c r="G7" s="294" t="s">
        <v>1365</v>
      </c>
      <c r="H7" s="293" t="s">
        <v>1355</v>
      </c>
      <c r="I7" s="293" t="s">
        <v>16</v>
      </c>
      <c r="J7" s="730" t="s">
        <v>1585</v>
      </c>
      <c r="K7" s="295" t="s">
        <v>1428</v>
      </c>
    </row>
    <row r="8" spans="1:11" ht="15.95" customHeight="1" x14ac:dyDescent="0.2">
      <c r="A8" s="721"/>
      <c r="B8" s="725"/>
      <c r="C8" s="724"/>
      <c r="D8" s="293" t="s">
        <v>1359</v>
      </c>
      <c r="E8" s="293" t="s">
        <v>1586</v>
      </c>
      <c r="F8" s="293" t="s">
        <v>16</v>
      </c>
      <c r="G8" s="294" t="s">
        <v>1366</v>
      </c>
      <c r="H8" s="293" t="s">
        <v>1361</v>
      </c>
      <c r="I8" s="293" t="s">
        <v>16</v>
      </c>
      <c r="J8" s="731"/>
      <c r="K8" s="295" t="s">
        <v>1428</v>
      </c>
    </row>
    <row r="9" spans="1:11" ht="15.95" customHeight="1" x14ac:dyDescent="0.2">
      <c r="A9" s="721"/>
      <c r="B9" s="725"/>
      <c r="C9" s="724"/>
      <c r="D9" s="293" t="s">
        <v>1362</v>
      </c>
      <c r="E9" s="293" t="s">
        <v>1587</v>
      </c>
      <c r="F9" s="293" t="s">
        <v>16</v>
      </c>
      <c r="G9" s="294" t="s">
        <v>1367</v>
      </c>
      <c r="H9" s="293" t="s">
        <v>1364</v>
      </c>
      <c r="I9" s="293" t="s">
        <v>16</v>
      </c>
      <c r="J9" s="732"/>
      <c r="K9" s="295" t="s">
        <v>1428</v>
      </c>
    </row>
    <row r="10" spans="1:11" ht="15.95" customHeight="1" x14ac:dyDescent="0.2">
      <c r="A10" s="721"/>
      <c r="B10" s="725" t="s">
        <v>1368</v>
      </c>
      <c r="C10" s="724"/>
      <c r="D10" s="293" t="s">
        <v>1353</v>
      </c>
      <c r="E10" s="293" t="s">
        <v>1588</v>
      </c>
      <c r="F10" s="293"/>
      <c r="G10" s="294" t="s">
        <v>1351</v>
      </c>
      <c r="H10" s="293" t="s">
        <v>1355</v>
      </c>
      <c r="I10" s="293" t="s">
        <v>16</v>
      </c>
      <c r="J10" s="730" t="s">
        <v>1589</v>
      </c>
      <c r="K10" s="295" t="s">
        <v>1428</v>
      </c>
    </row>
    <row r="11" spans="1:11" ht="15.95" customHeight="1" x14ac:dyDescent="0.2">
      <c r="A11" s="721"/>
      <c r="B11" s="725"/>
      <c r="C11" s="724"/>
      <c r="D11" s="293" t="s">
        <v>1359</v>
      </c>
      <c r="E11" s="293" t="s">
        <v>1590</v>
      </c>
      <c r="F11" s="293" t="s">
        <v>16</v>
      </c>
      <c r="G11" s="294" t="s">
        <v>1369</v>
      </c>
      <c r="H11" s="293" t="s">
        <v>1361</v>
      </c>
      <c r="I11" s="293" t="s">
        <v>16</v>
      </c>
      <c r="J11" s="731"/>
      <c r="K11" s="295" t="s">
        <v>1428</v>
      </c>
    </row>
    <row r="12" spans="1:11" ht="15.95" customHeight="1" x14ac:dyDescent="0.2">
      <c r="A12" s="721"/>
      <c r="B12" s="725"/>
      <c r="C12" s="724"/>
      <c r="D12" s="293" t="s">
        <v>1362</v>
      </c>
      <c r="E12" s="293" t="s">
        <v>1591</v>
      </c>
      <c r="F12" s="293" t="s">
        <v>16</v>
      </c>
      <c r="G12" s="294" t="s">
        <v>1370</v>
      </c>
      <c r="H12" s="293" t="s">
        <v>1364</v>
      </c>
      <c r="I12" s="293" t="s">
        <v>16</v>
      </c>
      <c r="J12" s="732"/>
      <c r="K12" s="295" t="s">
        <v>1428</v>
      </c>
    </row>
    <row r="13" spans="1:11" ht="15.95" customHeight="1" x14ac:dyDescent="0.2">
      <c r="A13" s="721"/>
      <c r="B13" s="725" t="s">
        <v>1371</v>
      </c>
      <c r="C13" s="724"/>
      <c r="D13" s="293" t="s">
        <v>1353</v>
      </c>
      <c r="E13" s="293" t="s">
        <v>1592</v>
      </c>
      <c r="F13" s="293" t="s">
        <v>16</v>
      </c>
      <c r="G13" s="294" t="s">
        <v>1372</v>
      </c>
      <c r="H13" s="293" t="s">
        <v>1355</v>
      </c>
      <c r="I13" s="293" t="s">
        <v>16</v>
      </c>
      <c r="J13" s="293" t="s">
        <v>1593</v>
      </c>
      <c r="K13" s="295" t="s">
        <v>1429</v>
      </c>
    </row>
    <row r="14" spans="1:11" ht="15.95" customHeight="1" x14ac:dyDescent="0.2">
      <c r="A14" s="721"/>
      <c r="B14" s="725"/>
      <c r="C14" s="724"/>
      <c r="D14" s="293" t="s">
        <v>1359</v>
      </c>
      <c r="E14" s="293" t="s">
        <v>1594</v>
      </c>
      <c r="F14" s="293" t="s">
        <v>16</v>
      </c>
      <c r="G14" s="294" t="s">
        <v>1374</v>
      </c>
      <c r="H14" s="293" t="s">
        <v>1361</v>
      </c>
      <c r="I14" s="293" t="s">
        <v>16</v>
      </c>
      <c r="J14" s="293" t="s">
        <v>1595</v>
      </c>
      <c r="K14" s="295" t="s">
        <v>1373</v>
      </c>
    </row>
    <row r="15" spans="1:11" ht="15.95" customHeight="1" x14ac:dyDescent="0.2">
      <c r="A15" s="721"/>
      <c r="B15" s="725"/>
      <c r="C15" s="724"/>
      <c r="D15" s="293" t="s">
        <v>1362</v>
      </c>
      <c r="E15" s="293" t="s">
        <v>1596</v>
      </c>
      <c r="F15" s="293" t="s">
        <v>16</v>
      </c>
      <c r="G15" s="294" t="s">
        <v>1375</v>
      </c>
      <c r="H15" s="293" t="s">
        <v>1364</v>
      </c>
      <c r="I15" s="293" t="s">
        <v>16</v>
      </c>
      <c r="J15" s="293" t="s">
        <v>1597</v>
      </c>
      <c r="K15" s="295" t="s">
        <v>1373</v>
      </c>
    </row>
    <row r="16" spans="1:11" ht="15.95" customHeight="1" x14ac:dyDescent="0.2">
      <c r="A16" s="721"/>
      <c r="B16" s="725" t="s">
        <v>1376</v>
      </c>
      <c r="C16" s="724"/>
      <c r="D16" s="293" t="s">
        <v>1353</v>
      </c>
      <c r="E16" s="293" t="s">
        <v>1598</v>
      </c>
      <c r="F16" s="293" t="s">
        <v>16</v>
      </c>
      <c r="G16" s="294" t="s">
        <v>1377</v>
      </c>
      <c r="H16" s="293" t="s">
        <v>1355</v>
      </c>
      <c r="I16" s="293" t="s">
        <v>16</v>
      </c>
      <c r="J16" s="296" t="s">
        <v>1666</v>
      </c>
      <c r="K16" s="295" t="s">
        <v>1430</v>
      </c>
    </row>
    <row r="17" spans="1:11" ht="15.95" customHeight="1" x14ac:dyDescent="0.2">
      <c r="A17" s="721"/>
      <c r="B17" s="725"/>
      <c r="C17" s="724"/>
      <c r="D17" s="293" t="s">
        <v>1359</v>
      </c>
      <c r="E17" s="293" t="s">
        <v>1599</v>
      </c>
      <c r="F17" s="293" t="s">
        <v>16</v>
      </c>
      <c r="G17" s="294" t="s">
        <v>1378</v>
      </c>
      <c r="H17" s="293" t="s">
        <v>1361</v>
      </c>
      <c r="I17" s="293" t="s">
        <v>16</v>
      </c>
      <c r="J17" s="293" t="s">
        <v>1600</v>
      </c>
      <c r="K17" s="295" t="s">
        <v>1429</v>
      </c>
    </row>
    <row r="18" spans="1:11" ht="15.95" customHeight="1" x14ac:dyDescent="0.2">
      <c r="A18" s="721"/>
      <c r="B18" s="725"/>
      <c r="C18" s="724"/>
      <c r="D18" s="293" t="s">
        <v>1362</v>
      </c>
      <c r="E18" s="293" t="s">
        <v>1601</v>
      </c>
      <c r="F18" s="293" t="s">
        <v>16</v>
      </c>
      <c r="G18" s="294" t="s">
        <v>1379</v>
      </c>
      <c r="H18" s="293" t="s">
        <v>1446</v>
      </c>
      <c r="I18" s="293" t="s">
        <v>16</v>
      </c>
      <c r="J18" s="293" t="s">
        <v>1602</v>
      </c>
      <c r="K18" s="295" t="s">
        <v>1373</v>
      </c>
    </row>
    <row r="19" spans="1:11" ht="15.95" customHeight="1" x14ac:dyDescent="0.2">
      <c r="A19" s="721"/>
      <c r="B19" s="725" t="s">
        <v>1380</v>
      </c>
      <c r="C19" s="724"/>
      <c r="D19" s="293" t="s">
        <v>1353</v>
      </c>
      <c r="E19" s="293" t="s">
        <v>1603</v>
      </c>
      <c r="F19" s="293" t="s">
        <v>16</v>
      </c>
      <c r="G19" s="294" t="s">
        <v>1351</v>
      </c>
      <c r="H19" s="293" t="s">
        <v>1355</v>
      </c>
      <c r="I19" s="293" t="s">
        <v>16</v>
      </c>
      <c r="J19" s="293" t="s">
        <v>1381</v>
      </c>
      <c r="K19" s="295" t="s">
        <v>1382</v>
      </c>
    </row>
    <row r="20" spans="1:11" ht="15.95" customHeight="1" x14ac:dyDescent="0.2">
      <c r="A20" s="721"/>
      <c r="B20" s="725"/>
      <c r="C20" s="724"/>
      <c r="D20" s="293" t="s">
        <v>1359</v>
      </c>
      <c r="E20" s="293" t="s">
        <v>1604</v>
      </c>
      <c r="F20" s="293">
        <v>1000</v>
      </c>
      <c r="G20" s="294" t="s">
        <v>1383</v>
      </c>
      <c r="H20" s="293" t="s">
        <v>1364</v>
      </c>
      <c r="I20" s="293" t="s">
        <v>16</v>
      </c>
      <c r="J20" s="293" t="s">
        <v>1384</v>
      </c>
      <c r="K20" s="295" t="s">
        <v>1385</v>
      </c>
    </row>
    <row r="21" spans="1:11" ht="15.95" customHeight="1" x14ac:dyDescent="0.2">
      <c r="A21" s="721"/>
      <c r="B21" s="725"/>
      <c r="C21" s="724"/>
      <c r="D21" s="293" t="s">
        <v>1362</v>
      </c>
      <c r="E21" s="293" t="s">
        <v>1605</v>
      </c>
      <c r="F21" s="293">
        <v>2000</v>
      </c>
      <c r="G21" s="294" t="s">
        <v>1386</v>
      </c>
      <c r="H21" s="293" t="s">
        <v>1387</v>
      </c>
      <c r="I21" s="293" t="s">
        <v>16</v>
      </c>
      <c r="J21" s="293" t="s">
        <v>1388</v>
      </c>
      <c r="K21" s="295" t="s">
        <v>2151</v>
      </c>
    </row>
    <row r="22" spans="1:11" ht="15.95" customHeight="1" x14ac:dyDescent="0.2">
      <c r="A22" s="721"/>
      <c r="B22" s="725"/>
      <c r="C22" s="724"/>
      <c r="D22" s="293" t="s">
        <v>1389</v>
      </c>
      <c r="E22" s="293" t="s">
        <v>1606</v>
      </c>
      <c r="F22" s="293">
        <v>2500</v>
      </c>
      <c r="G22" s="294" t="s">
        <v>1390</v>
      </c>
      <c r="H22" s="293" t="s">
        <v>1391</v>
      </c>
      <c r="I22" s="293" t="s">
        <v>16</v>
      </c>
      <c r="J22" s="293" t="s">
        <v>1392</v>
      </c>
      <c r="K22" s="295" t="s">
        <v>2152</v>
      </c>
    </row>
    <row r="23" spans="1:11" ht="15.95" customHeight="1" x14ac:dyDescent="0.2">
      <c r="A23" s="721"/>
      <c r="B23" s="725" t="s">
        <v>1393</v>
      </c>
      <c r="C23" s="724"/>
      <c r="D23" s="293" t="s">
        <v>1353</v>
      </c>
      <c r="E23" s="293" t="s">
        <v>1607</v>
      </c>
      <c r="F23" s="293" t="s">
        <v>16</v>
      </c>
      <c r="G23" s="294" t="s">
        <v>1394</v>
      </c>
      <c r="H23" s="293" t="s">
        <v>1355</v>
      </c>
      <c r="I23" s="293" t="s">
        <v>16</v>
      </c>
      <c r="J23" s="293" t="s">
        <v>1395</v>
      </c>
      <c r="K23" s="295"/>
    </row>
    <row r="24" spans="1:11" ht="15.95" customHeight="1" x14ac:dyDescent="0.2">
      <c r="A24" s="721"/>
      <c r="B24" s="725"/>
      <c r="C24" s="724"/>
      <c r="D24" s="293" t="s">
        <v>1359</v>
      </c>
      <c r="E24" s="293" t="s">
        <v>1608</v>
      </c>
      <c r="F24" s="293" t="s">
        <v>16</v>
      </c>
      <c r="G24" s="294" t="s">
        <v>1396</v>
      </c>
      <c r="H24" s="293" t="s">
        <v>1364</v>
      </c>
      <c r="I24" s="293">
        <v>10</v>
      </c>
      <c r="J24" s="293" t="s">
        <v>1397</v>
      </c>
      <c r="K24" s="295"/>
    </row>
    <row r="25" spans="1:11" ht="15.95" customHeight="1" x14ac:dyDescent="0.2">
      <c r="A25" s="721"/>
      <c r="B25" s="725"/>
      <c r="C25" s="724"/>
      <c r="D25" s="293" t="s">
        <v>1362</v>
      </c>
      <c r="E25" s="293" t="s">
        <v>1609</v>
      </c>
      <c r="F25" s="293" t="s">
        <v>16</v>
      </c>
      <c r="G25" s="294" t="s">
        <v>1398</v>
      </c>
      <c r="H25" s="293" t="s">
        <v>1387</v>
      </c>
      <c r="I25" s="293">
        <v>20</v>
      </c>
      <c r="J25" s="293" t="s">
        <v>1397</v>
      </c>
      <c r="K25" s="295"/>
    </row>
    <row r="26" spans="1:11" ht="15.95" customHeight="1" x14ac:dyDescent="0.2">
      <c r="A26" s="721"/>
      <c r="B26" s="725" t="s">
        <v>1399</v>
      </c>
      <c r="C26" s="724"/>
      <c r="D26" s="293" t="s">
        <v>1353</v>
      </c>
      <c r="E26" s="293" t="s">
        <v>1610</v>
      </c>
      <c r="F26" s="293" t="s">
        <v>16</v>
      </c>
      <c r="G26" s="294"/>
      <c r="H26" s="293" t="s">
        <v>16</v>
      </c>
      <c r="I26" s="293" t="s">
        <v>16</v>
      </c>
      <c r="J26" s="293" t="s">
        <v>1611</v>
      </c>
      <c r="K26" s="297" t="s">
        <v>1668</v>
      </c>
    </row>
    <row r="27" spans="1:11" ht="15.95" customHeight="1" x14ac:dyDescent="0.2">
      <c r="A27" s="721"/>
      <c r="B27" s="725"/>
      <c r="C27" s="724"/>
      <c r="D27" s="293" t="s">
        <v>1359</v>
      </c>
      <c r="E27" s="293" t="s">
        <v>1612</v>
      </c>
      <c r="F27" s="293" t="s">
        <v>16</v>
      </c>
      <c r="G27" s="294" t="s">
        <v>1400</v>
      </c>
      <c r="H27" s="293" t="s">
        <v>16</v>
      </c>
      <c r="I27" s="293">
        <v>5</v>
      </c>
      <c r="J27" s="293" t="s">
        <v>1613</v>
      </c>
      <c r="K27" s="295"/>
    </row>
    <row r="28" spans="1:11" x14ac:dyDescent="0.2">
      <c r="A28" s="721"/>
      <c r="B28" s="725"/>
      <c r="C28" s="724"/>
      <c r="D28" s="293" t="s">
        <v>1362</v>
      </c>
      <c r="E28" s="293" t="s">
        <v>1614</v>
      </c>
      <c r="F28" s="293" t="s">
        <v>16</v>
      </c>
      <c r="G28" s="294" t="s">
        <v>1401</v>
      </c>
      <c r="H28" s="293" t="s">
        <v>16</v>
      </c>
      <c r="I28" s="293">
        <v>20</v>
      </c>
      <c r="J28" s="293" t="s">
        <v>1615</v>
      </c>
      <c r="K28" s="295"/>
    </row>
    <row r="29" spans="1:11" ht="28.5" x14ac:dyDescent="0.2">
      <c r="A29" s="721"/>
      <c r="B29" s="725" t="s">
        <v>1402</v>
      </c>
      <c r="C29" s="724"/>
      <c r="D29" s="298" t="s">
        <v>1353</v>
      </c>
      <c r="E29" s="298" t="s">
        <v>1616</v>
      </c>
      <c r="F29" s="298" t="s">
        <v>16</v>
      </c>
      <c r="G29" s="299" t="s">
        <v>1403</v>
      </c>
      <c r="H29" s="298" t="s">
        <v>16</v>
      </c>
      <c r="I29" s="298">
        <v>10</v>
      </c>
      <c r="J29" s="300" t="s">
        <v>1404</v>
      </c>
      <c r="K29" s="301" t="s">
        <v>1669</v>
      </c>
    </row>
    <row r="30" spans="1:11" ht="28.5" x14ac:dyDescent="0.2">
      <c r="A30" s="721"/>
      <c r="B30" s="725"/>
      <c r="C30" s="724"/>
      <c r="D30" s="298" t="s">
        <v>1359</v>
      </c>
      <c r="E30" s="298" t="s">
        <v>1617</v>
      </c>
      <c r="F30" s="298" t="s">
        <v>16</v>
      </c>
      <c r="G30" s="299" t="s">
        <v>1405</v>
      </c>
      <c r="H30" s="298" t="s">
        <v>16</v>
      </c>
      <c r="I30" s="298">
        <v>20</v>
      </c>
      <c r="J30" s="300" t="s">
        <v>1406</v>
      </c>
      <c r="K30" s="302"/>
    </row>
    <row r="31" spans="1:11" ht="29.25" thickBot="1" x14ac:dyDescent="0.25">
      <c r="A31" s="721"/>
      <c r="B31" s="726"/>
      <c r="C31" s="724"/>
      <c r="D31" s="512" t="s">
        <v>1362</v>
      </c>
      <c r="E31" s="512" t="s">
        <v>1618</v>
      </c>
      <c r="F31" s="512" t="s">
        <v>16</v>
      </c>
      <c r="G31" s="513" t="s">
        <v>1407</v>
      </c>
      <c r="H31" s="512" t="s">
        <v>16</v>
      </c>
      <c r="I31" s="512">
        <v>40</v>
      </c>
      <c r="J31" s="486" t="s">
        <v>1408</v>
      </c>
      <c r="K31" s="514" t="s">
        <v>1667</v>
      </c>
    </row>
    <row r="32" spans="1:11" ht="15.95" customHeight="1" x14ac:dyDescent="0.2">
      <c r="A32" s="721"/>
      <c r="B32" s="520" t="s">
        <v>1720</v>
      </c>
      <c r="C32" s="521" t="s">
        <v>1721</v>
      </c>
      <c r="D32" s="521" t="s">
        <v>1722</v>
      </c>
      <c r="E32" s="522" t="s">
        <v>1723</v>
      </c>
      <c r="F32" s="487"/>
      <c r="G32" s="523"/>
      <c r="H32" s="487"/>
      <c r="I32" s="487"/>
      <c r="J32" s="524"/>
      <c r="K32" s="525" t="s">
        <v>2337</v>
      </c>
    </row>
    <row r="33" spans="1:11" ht="15.95" customHeight="1" x14ac:dyDescent="0.2">
      <c r="A33" s="721"/>
      <c r="B33" s="526" t="s">
        <v>1660</v>
      </c>
      <c r="C33" s="515" t="s">
        <v>1724</v>
      </c>
      <c r="D33" s="515" t="s">
        <v>1661</v>
      </c>
      <c r="E33" s="515" t="s">
        <v>1665</v>
      </c>
      <c r="F33" s="517"/>
      <c r="G33" s="518" t="s">
        <v>1662</v>
      </c>
      <c r="H33" s="517"/>
      <c r="I33" s="517"/>
      <c r="J33" s="519" t="s">
        <v>1663</v>
      </c>
      <c r="K33" s="527" t="s">
        <v>1664</v>
      </c>
    </row>
    <row r="34" spans="1:11" ht="15.95" customHeight="1" x14ac:dyDescent="0.2">
      <c r="A34" s="721"/>
      <c r="B34" s="526" t="s">
        <v>2331</v>
      </c>
      <c r="C34" s="515" t="s">
        <v>1724</v>
      </c>
      <c r="D34" s="515" t="s">
        <v>1661</v>
      </c>
      <c r="E34" s="516"/>
      <c r="F34" s="517"/>
      <c r="G34" s="518" t="s">
        <v>2332</v>
      </c>
      <c r="H34" s="517"/>
      <c r="I34" s="517"/>
      <c r="J34" s="519" t="s">
        <v>2333</v>
      </c>
      <c r="K34" s="527" t="s">
        <v>1664</v>
      </c>
    </row>
    <row r="35" spans="1:11" ht="15.95" customHeight="1" x14ac:dyDescent="0.2">
      <c r="A35" s="721"/>
      <c r="B35" s="590" t="s">
        <v>2691</v>
      </c>
      <c r="C35" s="591" t="s">
        <v>2692</v>
      </c>
      <c r="D35" s="591" t="s">
        <v>2693</v>
      </c>
      <c r="E35" s="592" t="s">
        <v>2694</v>
      </c>
      <c r="F35" s="593"/>
      <c r="G35" s="594" t="s">
        <v>2695</v>
      </c>
      <c r="H35" s="593"/>
      <c r="I35" s="593"/>
      <c r="J35" s="595" t="s">
        <v>2696</v>
      </c>
      <c r="K35" s="596" t="s">
        <v>2697</v>
      </c>
    </row>
    <row r="36" spans="1:11" ht="15.95" customHeight="1" thickBot="1" x14ac:dyDescent="0.25">
      <c r="A36" s="722"/>
      <c r="B36" s="506" t="s">
        <v>2698</v>
      </c>
      <c r="C36" s="507" t="s">
        <v>1724</v>
      </c>
      <c r="D36" s="507" t="s">
        <v>1661</v>
      </c>
      <c r="E36" s="507" t="s">
        <v>2746</v>
      </c>
      <c r="F36" s="508"/>
      <c r="G36" s="509" t="s">
        <v>1662</v>
      </c>
      <c r="H36" s="508"/>
      <c r="I36" s="508"/>
      <c r="J36" s="510" t="s">
        <v>2334</v>
      </c>
      <c r="K36" s="511" t="s">
        <v>1664</v>
      </c>
    </row>
    <row r="37" spans="1:11" ht="15.95" customHeight="1" x14ac:dyDescent="0.2">
      <c r="A37" s="727" t="s">
        <v>1409</v>
      </c>
      <c r="B37" s="303" t="s">
        <v>1410</v>
      </c>
      <c r="C37" s="724" t="s">
        <v>1578</v>
      </c>
      <c r="D37" s="304" t="s">
        <v>1353</v>
      </c>
      <c r="E37" s="304"/>
      <c r="F37" s="304" t="s">
        <v>16</v>
      </c>
      <c r="G37" s="305" t="s">
        <v>1411</v>
      </c>
      <c r="H37" s="304" t="s">
        <v>16</v>
      </c>
      <c r="I37" s="304">
        <v>10</v>
      </c>
      <c r="J37" s="306" t="s">
        <v>1412</v>
      </c>
      <c r="K37" s="307" t="s">
        <v>1413</v>
      </c>
    </row>
    <row r="38" spans="1:11" ht="15.95" customHeight="1" x14ac:dyDescent="0.2">
      <c r="A38" s="728"/>
      <c r="B38" s="293" t="s">
        <v>1619</v>
      </c>
      <c r="C38" s="724"/>
      <c r="D38" s="293" t="s">
        <v>1353</v>
      </c>
      <c r="E38" s="293" t="s">
        <v>1620</v>
      </c>
      <c r="F38" s="293" t="s">
        <v>16</v>
      </c>
      <c r="G38" s="308" t="s">
        <v>1414</v>
      </c>
      <c r="H38" s="293" t="s">
        <v>16</v>
      </c>
      <c r="I38" s="293">
        <v>10</v>
      </c>
      <c r="J38" s="293" t="s">
        <v>1621</v>
      </c>
      <c r="K38" s="295" t="s">
        <v>1415</v>
      </c>
    </row>
    <row r="39" spans="1:11" ht="15.95" customHeight="1" x14ac:dyDescent="0.2">
      <c r="A39" s="728"/>
      <c r="B39" s="293" t="s">
        <v>1416</v>
      </c>
      <c r="C39" s="724"/>
      <c r="D39" s="293" t="s">
        <v>1353</v>
      </c>
      <c r="E39" s="293" t="s">
        <v>1622</v>
      </c>
      <c r="F39" s="293" t="s">
        <v>16</v>
      </c>
      <c r="G39" s="308" t="s">
        <v>1417</v>
      </c>
      <c r="H39" s="293" t="s">
        <v>16</v>
      </c>
      <c r="I39" s="293">
        <v>10</v>
      </c>
      <c r="J39" s="293" t="s">
        <v>1418</v>
      </c>
      <c r="K39" s="295" t="s">
        <v>1419</v>
      </c>
    </row>
    <row r="40" spans="1:11" ht="15.95" customHeight="1" x14ac:dyDescent="0.2">
      <c r="A40" s="728"/>
      <c r="B40" s="677" t="s">
        <v>3000</v>
      </c>
      <c r="C40" s="724"/>
      <c r="D40" s="293" t="s">
        <v>1353</v>
      </c>
      <c r="E40" s="293"/>
      <c r="F40" s="293" t="s">
        <v>16</v>
      </c>
      <c r="G40" s="309" t="s">
        <v>1420</v>
      </c>
      <c r="H40" s="293" t="s">
        <v>16</v>
      </c>
      <c r="I40" s="293">
        <v>10</v>
      </c>
      <c r="J40" s="293" t="s">
        <v>1421</v>
      </c>
      <c r="K40" s="295" t="s">
        <v>1422</v>
      </c>
    </row>
    <row r="41" spans="1:11" ht="15.95" customHeight="1" x14ac:dyDescent="0.2">
      <c r="A41" s="728"/>
      <c r="B41" s="293" t="s">
        <v>1423</v>
      </c>
      <c r="C41" s="724"/>
      <c r="D41" s="293" t="s">
        <v>1353</v>
      </c>
      <c r="E41" s="293"/>
      <c r="F41" s="293" t="s">
        <v>16</v>
      </c>
      <c r="G41" s="308" t="s">
        <v>1424</v>
      </c>
      <c r="H41" s="293" t="s">
        <v>16</v>
      </c>
      <c r="I41" s="293">
        <v>10</v>
      </c>
      <c r="J41" s="293" t="s">
        <v>1425</v>
      </c>
      <c r="K41" s="295" t="s">
        <v>1426</v>
      </c>
    </row>
    <row r="42" spans="1:11" ht="15.95" customHeight="1" x14ac:dyDescent="0.2">
      <c r="A42" s="729"/>
      <c r="B42" s="310" t="s">
        <v>1623</v>
      </c>
      <c r="C42" s="724"/>
      <c r="D42" s="310" t="s">
        <v>1353</v>
      </c>
      <c r="E42" s="310"/>
      <c r="F42" s="310" t="s">
        <v>16</v>
      </c>
      <c r="G42" s="311" t="s">
        <v>1427</v>
      </c>
      <c r="H42" s="310" t="s">
        <v>16</v>
      </c>
      <c r="I42" s="310">
        <v>10</v>
      </c>
      <c r="J42" s="310" t="s">
        <v>1624</v>
      </c>
      <c r="K42" s="312" t="s">
        <v>1625</v>
      </c>
    </row>
    <row r="43" spans="1:11" ht="15.95" customHeight="1" thickBot="1" x14ac:dyDescent="0.25">
      <c r="A43" s="729"/>
      <c r="B43" s="313" t="s">
        <v>1659</v>
      </c>
      <c r="C43" s="724"/>
      <c r="D43" s="310" t="s">
        <v>1353</v>
      </c>
      <c r="E43" s="313" t="s">
        <v>1717</v>
      </c>
      <c r="F43" s="310" t="s">
        <v>16</v>
      </c>
      <c r="G43" s="311" t="s">
        <v>1427</v>
      </c>
      <c r="H43" s="310" t="s">
        <v>16</v>
      </c>
      <c r="I43" s="310">
        <v>10</v>
      </c>
      <c r="J43" s="314" t="s">
        <v>1657</v>
      </c>
      <c r="K43" s="315" t="s">
        <v>1658</v>
      </c>
    </row>
    <row r="44" spans="1:11" ht="15.95" customHeight="1" x14ac:dyDescent="0.2">
      <c r="A44" s="717" t="s">
        <v>1626</v>
      </c>
      <c r="B44" s="290" t="s">
        <v>1437</v>
      </c>
      <c r="C44" s="290" t="s">
        <v>1627</v>
      </c>
      <c r="D44" s="716" t="s">
        <v>1628</v>
      </c>
      <c r="E44" s="290" t="s">
        <v>1629</v>
      </c>
      <c r="F44" s="290"/>
      <c r="G44" s="316"/>
      <c r="H44" s="290" t="s">
        <v>1361</v>
      </c>
      <c r="I44" s="290"/>
      <c r="J44" s="290" t="s">
        <v>1630</v>
      </c>
      <c r="K44" s="292" t="s">
        <v>1448</v>
      </c>
    </row>
    <row r="45" spans="1:11" ht="15.95" customHeight="1" x14ac:dyDescent="0.2">
      <c r="A45" s="718"/>
      <c r="B45" s="293" t="s">
        <v>1631</v>
      </c>
      <c r="C45" s="293" t="s">
        <v>1627</v>
      </c>
      <c r="D45" s="714"/>
      <c r="E45" s="293" t="s">
        <v>1632</v>
      </c>
      <c r="F45" s="293"/>
      <c r="G45" s="308"/>
      <c r="H45" s="293" t="s">
        <v>1361</v>
      </c>
      <c r="I45" s="293"/>
      <c r="J45" s="293" t="s">
        <v>1633</v>
      </c>
      <c r="K45" s="295" t="s">
        <v>1449</v>
      </c>
    </row>
    <row r="46" spans="1:11" ht="15.95" customHeight="1" x14ac:dyDescent="0.2">
      <c r="A46" s="718"/>
      <c r="B46" s="293" t="s">
        <v>1438</v>
      </c>
      <c r="C46" s="293" t="s">
        <v>1634</v>
      </c>
      <c r="D46" s="714" t="s">
        <v>1628</v>
      </c>
      <c r="E46" s="293" t="s">
        <v>1635</v>
      </c>
      <c r="F46" s="293"/>
      <c r="G46" s="308"/>
      <c r="H46" s="293" t="s">
        <v>1361</v>
      </c>
      <c r="I46" s="293"/>
      <c r="J46" s="293" t="s">
        <v>1450</v>
      </c>
      <c r="K46" s="295" t="s">
        <v>1451</v>
      </c>
    </row>
    <row r="47" spans="1:11" ht="15.95" customHeight="1" x14ac:dyDescent="0.2">
      <c r="A47" s="718"/>
      <c r="B47" s="293" t="s">
        <v>1631</v>
      </c>
      <c r="C47" s="293" t="s">
        <v>1634</v>
      </c>
      <c r="D47" s="714"/>
      <c r="E47" s="293" t="s">
        <v>1632</v>
      </c>
      <c r="F47" s="293"/>
      <c r="G47" s="308"/>
      <c r="H47" s="293" t="s">
        <v>1361</v>
      </c>
      <c r="I47" s="293"/>
      <c r="J47" s="293" t="s">
        <v>1633</v>
      </c>
      <c r="K47" s="295" t="s">
        <v>1449</v>
      </c>
    </row>
    <row r="48" spans="1:11" ht="15.95" customHeight="1" x14ac:dyDescent="0.2">
      <c r="A48" s="718"/>
      <c r="B48" s="293" t="s">
        <v>1439</v>
      </c>
      <c r="C48" s="293" t="s">
        <v>1636</v>
      </c>
      <c r="D48" s="714" t="s">
        <v>1628</v>
      </c>
      <c r="E48" s="293" t="s">
        <v>1637</v>
      </c>
      <c r="F48" s="293"/>
      <c r="G48" s="308"/>
      <c r="H48" s="293" t="s">
        <v>1364</v>
      </c>
      <c r="I48" s="293"/>
      <c r="J48" s="293" t="s">
        <v>1638</v>
      </c>
      <c r="K48" s="295" t="s">
        <v>1639</v>
      </c>
    </row>
    <row r="49" spans="1:11" ht="15.95" customHeight="1" x14ac:dyDescent="0.2">
      <c r="A49" s="718"/>
      <c r="B49" s="293" t="s">
        <v>1640</v>
      </c>
      <c r="C49" s="293" t="s">
        <v>1636</v>
      </c>
      <c r="D49" s="714"/>
      <c r="E49" s="293" t="s">
        <v>1632</v>
      </c>
      <c r="F49" s="293"/>
      <c r="G49" s="308"/>
      <c r="H49" s="293" t="s">
        <v>1364</v>
      </c>
      <c r="I49" s="293"/>
      <c r="J49" s="293" t="s">
        <v>1641</v>
      </c>
      <c r="K49" s="295" t="s">
        <v>1449</v>
      </c>
    </row>
    <row r="50" spans="1:11" ht="15.95" customHeight="1" x14ac:dyDescent="0.2">
      <c r="A50" s="718"/>
      <c r="B50" s="293" t="s">
        <v>1440</v>
      </c>
      <c r="C50" s="293" t="s">
        <v>1642</v>
      </c>
      <c r="D50" s="714" t="s">
        <v>1628</v>
      </c>
      <c r="E50" s="293" t="s">
        <v>1643</v>
      </c>
      <c r="F50" s="293"/>
      <c r="G50" s="308"/>
      <c r="H50" s="293" t="s">
        <v>1364</v>
      </c>
      <c r="I50" s="293"/>
      <c r="J50" s="293" t="s">
        <v>1644</v>
      </c>
      <c r="K50" s="295" t="s">
        <v>1573</v>
      </c>
    </row>
    <row r="51" spans="1:11" ht="15.95" customHeight="1" x14ac:dyDescent="0.2">
      <c r="A51" s="718"/>
      <c r="B51" s="293" t="s">
        <v>1640</v>
      </c>
      <c r="C51" s="293" t="s">
        <v>1642</v>
      </c>
      <c r="D51" s="714"/>
      <c r="E51" s="293" t="s">
        <v>1632</v>
      </c>
      <c r="F51" s="293"/>
      <c r="G51" s="308"/>
      <c r="H51" s="293" t="s">
        <v>1364</v>
      </c>
      <c r="I51" s="293"/>
      <c r="J51" s="293" t="s">
        <v>1641</v>
      </c>
      <c r="K51" s="295" t="s">
        <v>1449</v>
      </c>
    </row>
    <row r="52" spans="1:11" ht="15.95" customHeight="1" x14ac:dyDescent="0.2">
      <c r="A52" s="718"/>
      <c r="B52" s="293" t="s">
        <v>1441</v>
      </c>
      <c r="C52" s="293" t="s">
        <v>1645</v>
      </c>
      <c r="D52" s="714" t="s">
        <v>1628</v>
      </c>
      <c r="E52" s="293" t="s">
        <v>1598</v>
      </c>
      <c r="F52" s="293"/>
      <c r="G52" s="308"/>
      <c r="H52" s="293" t="s">
        <v>1387</v>
      </c>
      <c r="I52" s="293"/>
      <c r="J52" s="293" t="s">
        <v>1646</v>
      </c>
      <c r="K52" s="295" t="s">
        <v>1452</v>
      </c>
    </row>
    <row r="53" spans="1:11" ht="15.95" customHeight="1" x14ac:dyDescent="0.2">
      <c r="A53" s="718"/>
      <c r="B53" s="293" t="s">
        <v>1647</v>
      </c>
      <c r="C53" s="293" t="s">
        <v>1645</v>
      </c>
      <c r="D53" s="714"/>
      <c r="E53" s="293" t="s">
        <v>1632</v>
      </c>
      <c r="F53" s="293"/>
      <c r="G53" s="308"/>
      <c r="H53" s="293" t="s">
        <v>1387</v>
      </c>
      <c r="I53" s="293"/>
      <c r="J53" s="293" t="s">
        <v>1648</v>
      </c>
      <c r="K53" s="295" t="s">
        <v>1449</v>
      </c>
    </row>
    <row r="54" spans="1:11" ht="15.95" customHeight="1" x14ac:dyDescent="0.2">
      <c r="A54" s="718"/>
      <c r="B54" s="293" t="s">
        <v>1442</v>
      </c>
      <c r="C54" s="293" t="s">
        <v>1649</v>
      </c>
      <c r="D54" s="714" t="s">
        <v>1628</v>
      </c>
      <c r="E54" s="293" t="s">
        <v>1650</v>
      </c>
      <c r="F54" s="293"/>
      <c r="G54" s="308"/>
      <c r="H54" s="293" t="s">
        <v>1387</v>
      </c>
      <c r="I54" s="293"/>
      <c r="J54" s="293" t="s">
        <v>1651</v>
      </c>
      <c r="K54" s="295" t="s">
        <v>1453</v>
      </c>
    </row>
    <row r="55" spans="1:11" ht="15.95" customHeight="1" x14ac:dyDescent="0.2">
      <c r="A55" s="718"/>
      <c r="B55" s="293" t="s">
        <v>1647</v>
      </c>
      <c r="C55" s="293" t="s">
        <v>1649</v>
      </c>
      <c r="D55" s="714"/>
      <c r="E55" s="293" t="s">
        <v>1632</v>
      </c>
      <c r="F55" s="293"/>
      <c r="G55" s="308"/>
      <c r="H55" s="293" t="s">
        <v>1387</v>
      </c>
      <c r="I55" s="293"/>
      <c r="J55" s="293" t="s">
        <v>1648</v>
      </c>
      <c r="K55" s="295" t="s">
        <v>1449</v>
      </c>
    </row>
    <row r="56" spans="1:11" ht="15.95" customHeight="1" x14ac:dyDescent="0.2">
      <c r="A56" s="718"/>
      <c r="B56" s="293" t="s">
        <v>1443</v>
      </c>
      <c r="C56" s="293" t="s">
        <v>1652</v>
      </c>
      <c r="D56" s="714" t="s">
        <v>1628</v>
      </c>
      <c r="E56" s="293" t="s">
        <v>1653</v>
      </c>
      <c r="F56" s="293"/>
      <c r="G56" s="308"/>
      <c r="H56" s="293" t="s">
        <v>1447</v>
      </c>
      <c r="I56" s="293"/>
      <c r="J56" s="293" t="s">
        <v>1654</v>
      </c>
      <c r="K56" s="295" t="s">
        <v>1454</v>
      </c>
    </row>
    <row r="57" spans="1:11" ht="15.95" customHeight="1" thickBot="1" x14ac:dyDescent="0.25">
      <c r="A57" s="719"/>
      <c r="B57" s="317" t="s">
        <v>1444</v>
      </c>
      <c r="C57" s="317" t="s">
        <v>1652</v>
      </c>
      <c r="D57" s="715"/>
      <c r="E57" s="317" t="s">
        <v>1655</v>
      </c>
      <c r="F57" s="317"/>
      <c r="G57" s="318"/>
      <c r="H57" s="317" t="s">
        <v>1447</v>
      </c>
      <c r="I57" s="317"/>
      <c r="J57" s="317" t="s">
        <v>1656</v>
      </c>
      <c r="K57" s="319" t="s">
        <v>1455</v>
      </c>
    </row>
    <row r="58" spans="1:11" ht="15.95" customHeight="1" x14ac:dyDescent="0.2"/>
  </sheetData>
  <mergeCells count="23">
    <mergeCell ref="J7:J9"/>
    <mergeCell ref="B10:B12"/>
    <mergeCell ref="J10:J12"/>
    <mergeCell ref="B13:B15"/>
    <mergeCell ref="B16:B18"/>
    <mergeCell ref="A44:A57"/>
    <mergeCell ref="A2:A36"/>
    <mergeCell ref="C3:C31"/>
    <mergeCell ref="B4:B6"/>
    <mergeCell ref="B7:B9"/>
    <mergeCell ref="B19:B22"/>
    <mergeCell ref="B23:B25"/>
    <mergeCell ref="B26:B28"/>
    <mergeCell ref="B29:B31"/>
    <mergeCell ref="A37:A43"/>
    <mergeCell ref="C37:C43"/>
    <mergeCell ref="D56:D57"/>
    <mergeCell ref="D44:D45"/>
    <mergeCell ref="D46:D47"/>
    <mergeCell ref="D48:D49"/>
    <mergeCell ref="D50:D51"/>
    <mergeCell ref="D52:D53"/>
    <mergeCell ref="D54:D55"/>
  </mergeCells>
  <phoneticPr fontId="3" type="noConversion"/>
  <pageMargins left="0.70866141732283472" right="0.70866141732283472" top="0.74803149606299213" bottom="0.74803149606299213" header="0.31496062992125984" footer="0.31496062992125984"/>
  <pageSetup paperSize="4" orientation="portrait" horizontalDpi="1200" verticalDpi="1200" r:id="rId1"/>
  <headerFooter>
    <oddHeader>&amp;L&amp;"黑体,加粗"&amp;10附件一、建筑设施</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A79D4-0010-4BDF-8E02-6C9847F52272}">
  <dimension ref="B1:L22"/>
  <sheetViews>
    <sheetView workbookViewId="0">
      <selection activeCell="G27" sqref="G27"/>
    </sheetView>
  </sheetViews>
  <sheetFormatPr defaultRowHeight="18" customHeight="1" x14ac:dyDescent="0.15"/>
  <cols>
    <col min="1" max="1" width="1.75" customWidth="1"/>
    <col min="2" max="2" width="10" style="1" customWidth="1"/>
    <col min="3" max="3" width="14.625" style="1" customWidth="1"/>
    <col min="4" max="4" width="23.875" style="1" customWidth="1"/>
    <col min="5" max="5" width="0.875" style="1" customWidth="1"/>
    <col min="6" max="6" width="7.75" style="1" customWidth="1"/>
    <col min="7" max="7" width="32.375" style="1" customWidth="1"/>
    <col min="8" max="8" width="8.125" style="1" customWidth="1"/>
    <col min="9" max="9" width="23.875" style="1" customWidth="1"/>
    <col min="10" max="10" width="10.125" style="1" customWidth="1"/>
  </cols>
  <sheetData>
    <row r="1" spans="2:12" ht="7.9" customHeight="1" x14ac:dyDescent="0.15"/>
    <row r="2" spans="2:12" ht="18" customHeight="1" x14ac:dyDescent="0.15">
      <c r="B2" s="91" t="s">
        <v>726</v>
      </c>
      <c r="C2" s="91" t="s">
        <v>727</v>
      </c>
      <c r="D2" s="92" t="s">
        <v>728</v>
      </c>
      <c r="E2" s="93"/>
      <c r="F2" s="94" t="s">
        <v>729</v>
      </c>
      <c r="G2" s="91" t="s">
        <v>730</v>
      </c>
      <c r="H2" s="91" t="s">
        <v>15</v>
      </c>
      <c r="I2" s="91" t="s">
        <v>730</v>
      </c>
      <c r="J2" s="91" t="s">
        <v>731</v>
      </c>
      <c r="K2" s="71"/>
      <c r="L2" s="71"/>
    </row>
    <row r="3" spans="2:12" ht="18" customHeight="1" x14ac:dyDescent="0.15">
      <c r="B3" s="95" t="s">
        <v>732</v>
      </c>
      <c r="C3" s="95" t="s">
        <v>733</v>
      </c>
      <c r="D3" s="96" t="s">
        <v>734</v>
      </c>
      <c r="E3" s="97"/>
      <c r="F3" s="98" t="s">
        <v>735</v>
      </c>
      <c r="G3" s="99" t="s">
        <v>736</v>
      </c>
      <c r="H3" s="99" t="s">
        <v>735</v>
      </c>
      <c r="I3" s="99" t="s">
        <v>737</v>
      </c>
      <c r="J3" s="99" t="s">
        <v>738</v>
      </c>
      <c r="K3" s="71"/>
      <c r="L3" s="71"/>
    </row>
    <row r="4" spans="2:12" ht="18" customHeight="1" x14ac:dyDescent="0.15">
      <c r="B4" s="95" t="s">
        <v>732</v>
      </c>
      <c r="C4" s="95" t="s">
        <v>739</v>
      </c>
      <c r="D4" s="96" t="s">
        <v>740</v>
      </c>
      <c r="E4" s="97"/>
      <c r="F4" s="98" t="s">
        <v>735</v>
      </c>
      <c r="G4" s="99" t="s">
        <v>741</v>
      </c>
      <c r="H4" s="99" t="s">
        <v>735</v>
      </c>
      <c r="I4" s="99" t="s">
        <v>742</v>
      </c>
      <c r="J4" s="99" t="s">
        <v>743</v>
      </c>
      <c r="K4" s="71"/>
      <c r="L4" s="71"/>
    </row>
    <row r="5" spans="2:12" ht="18" customHeight="1" x14ac:dyDescent="0.15">
      <c r="B5" s="75" t="s">
        <v>744</v>
      </c>
      <c r="C5" s="75" t="s">
        <v>745</v>
      </c>
      <c r="D5" s="100" t="s">
        <v>746</v>
      </c>
      <c r="E5" s="97"/>
      <c r="F5" s="98" t="s">
        <v>735</v>
      </c>
      <c r="G5" s="99" t="s">
        <v>747</v>
      </c>
      <c r="H5" s="99" t="s">
        <v>735</v>
      </c>
      <c r="I5" s="99" t="s">
        <v>748</v>
      </c>
      <c r="J5" s="99" t="s">
        <v>743</v>
      </c>
      <c r="K5" s="71"/>
      <c r="L5" s="71"/>
    </row>
    <row r="6" spans="2:12" ht="18" customHeight="1" x14ac:dyDescent="0.15">
      <c r="B6" s="75" t="s">
        <v>744</v>
      </c>
      <c r="C6" s="75" t="s">
        <v>749</v>
      </c>
      <c r="D6" s="100" t="s">
        <v>750</v>
      </c>
      <c r="E6" s="97"/>
      <c r="F6" s="101" t="s">
        <v>751</v>
      </c>
      <c r="G6" s="102" t="s">
        <v>752</v>
      </c>
      <c r="H6" s="102" t="s">
        <v>751</v>
      </c>
      <c r="I6" s="102" t="s">
        <v>753</v>
      </c>
      <c r="J6" s="102" t="s">
        <v>738</v>
      </c>
      <c r="K6" s="71"/>
      <c r="L6" s="71"/>
    </row>
    <row r="7" spans="2:12" ht="18" customHeight="1" x14ac:dyDescent="0.15">
      <c r="B7" s="75" t="s">
        <v>744</v>
      </c>
      <c r="C7" s="75" t="s">
        <v>754</v>
      </c>
      <c r="D7" s="100" t="s">
        <v>755</v>
      </c>
      <c r="E7" s="97"/>
      <c r="F7" s="101" t="s">
        <v>751</v>
      </c>
      <c r="G7" s="102" t="s">
        <v>756</v>
      </c>
      <c r="H7" s="102" t="s">
        <v>751</v>
      </c>
      <c r="I7" s="102" t="s">
        <v>757</v>
      </c>
      <c r="J7" s="102" t="s">
        <v>743</v>
      </c>
      <c r="K7" s="71"/>
      <c r="L7" s="71"/>
    </row>
    <row r="8" spans="2:12" ht="18" customHeight="1" x14ac:dyDescent="0.15">
      <c r="B8" s="103" t="s">
        <v>758</v>
      </c>
      <c r="C8" s="103" t="s">
        <v>759</v>
      </c>
      <c r="D8" s="104" t="s">
        <v>760</v>
      </c>
      <c r="E8" s="97"/>
      <c r="F8" s="101" t="s">
        <v>751</v>
      </c>
      <c r="G8" s="102" t="s">
        <v>761</v>
      </c>
      <c r="H8" s="102" t="s">
        <v>751</v>
      </c>
      <c r="I8" s="102" t="s">
        <v>762</v>
      </c>
      <c r="J8" s="102" t="s">
        <v>743</v>
      </c>
      <c r="K8" s="71"/>
      <c r="L8" s="71"/>
    </row>
    <row r="9" spans="2:12" ht="18" customHeight="1" x14ac:dyDescent="0.15">
      <c r="B9" s="103" t="s">
        <v>758</v>
      </c>
      <c r="C9" s="103" t="s">
        <v>763</v>
      </c>
      <c r="D9" s="104" t="s">
        <v>764</v>
      </c>
      <c r="E9" s="97"/>
      <c r="F9" s="105" t="s">
        <v>765</v>
      </c>
      <c r="G9" s="106" t="s">
        <v>766</v>
      </c>
      <c r="H9" s="106" t="s">
        <v>765</v>
      </c>
      <c r="I9" s="106" t="s">
        <v>767</v>
      </c>
      <c r="J9" s="106" t="s">
        <v>738</v>
      </c>
      <c r="K9" s="71"/>
      <c r="L9" s="71"/>
    </row>
    <row r="10" spans="2:12" ht="18" customHeight="1" x14ac:dyDescent="0.15">
      <c r="B10" s="103" t="s">
        <v>758</v>
      </c>
      <c r="C10" s="103" t="s">
        <v>768</v>
      </c>
      <c r="D10" s="104" t="s">
        <v>769</v>
      </c>
      <c r="E10" s="97"/>
      <c r="F10" s="105" t="s">
        <v>765</v>
      </c>
      <c r="G10" s="106" t="s">
        <v>770</v>
      </c>
      <c r="H10" s="106" t="s">
        <v>765</v>
      </c>
      <c r="I10" s="106" t="s">
        <v>771</v>
      </c>
      <c r="J10" s="106" t="s">
        <v>743</v>
      </c>
      <c r="K10" s="71"/>
      <c r="L10" s="71"/>
    </row>
    <row r="11" spans="2:12" ht="18" customHeight="1" x14ac:dyDescent="0.15">
      <c r="B11" s="103" t="s">
        <v>758</v>
      </c>
      <c r="C11" s="103" t="s">
        <v>772</v>
      </c>
      <c r="D11" s="104" t="s">
        <v>773</v>
      </c>
      <c r="E11" s="97"/>
      <c r="F11" s="105" t="s">
        <v>765</v>
      </c>
      <c r="G11" s="106" t="s">
        <v>774</v>
      </c>
      <c r="H11" s="106" t="s">
        <v>765</v>
      </c>
      <c r="I11" s="106" t="s">
        <v>775</v>
      </c>
      <c r="J11" s="106" t="s">
        <v>743</v>
      </c>
      <c r="K11" s="71"/>
      <c r="L11" s="71"/>
    </row>
    <row r="12" spans="2:12" ht="18" customHeight="1" x14ac:dyDescent="0.15">
      <c r="B12" s="103" t="s">
        <v>758</v>
      </c>
      <c r="C12" s="103" t="s">
        <v>776</v>
      </c>
      <c r="D12" s="104" t="s">
        <v>777</v>
      </c>
      <c r="E12" s="107"/>
      <c r="F12" s="90"/>
      <c r="G12" s="90"/>
      <c r="H12" s="90"/>
      <c r="I12" s="90"/>
      <c r="J12" s="90"/>
      <c r="K12" s="71"/>
      <c r="L12" s="71"/>
    </row>
    <row r="13" spans="2:12" ht="18" customHeight="1" x14ac:dyDescent="0.15">
      <c r="B13" s="90"/>
      <c r="C13" s="90"/>
      <c r="D13" s="90"/>
      <c r="E13" s="90"/>
      <c r="F13" s="90"/>
      <c r="G13" s="90"/>
      <c r="H13" s="90"/>
      <c r="I13" s="90"/>
      <c r="J13" s="90"/>
      <c r="K13" s="71"/>
      <c r="L13" s="71"/>
    </row>
    <row r="14" spans="2:12" ht="18" customHeight="1" x14ac:dyDescent="0.15">
      <c r="B14" s="90"/>
      <c r="C14" s="90"/>
      <c r="D14" s="90"/>
      <c r="E14" s="90"/>
      <c r="F14" s="90"/>
      <c r="G14" s="90"/>
      <c r="H14" s="90"/>
      <c r="I14" s="90"/>
      <c r="J14" s="90"/>
      <c r="K14" s="71"/>
      <c r="L14" s="71"/>
    </row>
    <row r="15" spans="2:12" ht="18" customHeight="1" x14ac:dyDescent="0.15">
      <c r="B15" s="90"/>
      <c r="C15" s="90"/>
      <c r="D15" s="90"/>
      <c r="E15" s="90"/>
      <c r="F15" s="90"/>
      <c r="G15" s="90"/>
      <c r="H15" s="90"/>
      <c r="I15" s="90"/>
      <c r="J15" s="90"/>
      <c r="K15" s="71"/>
      <c r="L15" s="71"/>
    </row>
    <row r="16" spans="2:12" ht="18" customHeight="1" x14ac:dyDescent="0.15">
      <c r="B16" s="90"/>
      <c r="C16" s="90"/>
      <c r="D16" s="90"/>
      <c r="E16" s="90"/>
      <c r="F16" s="90"/>
      <c r="G16" s="90"/>
      <c r="H16" s="90"/>
      <c r="I16" s="90"/>
      <c r="J16" s="90"/>
      <c r="K16" s="71"/>
      <c r="L16" s="71"/>
    </row>
    <row r="17" spans="2:12" ht="18" customHeight="1" x14ac:dyDescent="0.15">
      <c r="B17" s="90"/>
      <c r="C17" s="90"/>
      <c r="D17" s="90"/>
      <c r="E17" s="90"/>
      <c r="F17" s="90"/>
      <c r="G17" s="90"/>
      <c r="H17" s="90"/>
      <c r="I17" s="90"/>
      <c r="J17" s="90"/>
      <c r="K17" s="71"/>
      <c r="L17" s="71"/>
    </row>
    <row r="18" spans="2:12" ht="18" customHeight="1" x14ac:dyDescent="0.15">
      <c r="B18" s="90"/>
      <c r="C18" s="90"/>
      <c r="D18" s="90"/>
      <c r="E18" s="90"/>
      <c r="F18" s="90"/>
      <c r="G18" s="90"/>
      <c r="H18" s="90"/>
      <c r="I18" s="90"/>
      <c r="J18" s="90"/>
      <c r="K18" s="71"/>
      <c r="L18" s="71"/>
    </row>
    <row r="19" spans="2:12" ht="18" customHeight="1" x14ac:dyDescent="0.15">
      <c r="B19" s="90"/>
      <c r="C19" s="90"/>
      <c r="D19" s="90"/>
      <c r="E19" s="90"/>
      <c r="F19" s="90"/>
      <c r="G19" s="90"/>
      <c r="H19" s="90"/>
      <c r="I19" s="90"/>
      <c r="J19" s="90"/>
      <c r="K19" s="71"/>
      <c r="L19" s="71"/>
    </row>
    <row r="20" spans="2:12" ht="18" customHeight="1" x14ac:dyDescent="0.15">
      <c r="B20" s="90"/>
      <c r="C20" s="90"/>
      <c r="D20" s="90"/>
      <c r="E20" s="90"/>
      <c r="F20" s="90"/>
      <c r="G20" s="90"/>
      <c r="H20" s="90"/>
      <c r="I20" s="90"/>
      <c r="J20" s="90"/>
      <c r="K20" s="71"/>
      <c r="L20" s="71"/>
    </row>
    <row r="21" spans="2:12" ht="18" customHeight="1" x14ac:dyDescent="0.15">
      <c r="B21" s="90"/>
      <c r="C21" s="90"/>
      <c r="D21" s="90"/>
      <c r="E21" s="90"/>
      <c r="F21" s="90"/>
      <c r="G21" s="90"/>
      <c r="H21" s="90"/>
      <c r="I21" s="90"/>
      <c r="J21" s="90"/>
      <c r="K21" s="71"/>
      <c r="L21" s="71"/>
    </row>
    <row r="22" spans="2:12" ht="18" customHeight="1" x14ac:dyDescent="0.15">
      <c r="B22" s="90"/>
      <c r="C22" s="90"/>
      <c r="D22" s="90"/>
      <c r="E22" s="90"/>
      <c r="F22" s="90"/>
      <c r="G22" s="90"/>
      <c r="H22" s="90"/>
      <c r="I22" s="90"/>
      <c r="J22" s="90"/>
      <c r="K22" s="71"/>
      <c r="L22" s="71"/>
    </row>
  </sheetData>
  <phoneticPr fontId="15" type="noConversion"/>
  <pageMargins left="0.7" right="0.7" top="0.75" bottom="0.75" header="0.3" footer="0.3"/>
  <pageSetup paperSize="9" orientation="landscape" horizontalDpi="1200" verticalDpi="12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Q102"/>
  <sheetViews>
    <sheetView workbookViewId="0">
      <pane xSplit="6" ySplit="1" topLeftCell="G92" activePane="bottomRight" state="frozen"/>
      <selection pane="topRight" activeCell="F1" sqref="F1"/>
      <selection pane="bottomLeft" activeCell="A2" sqref="A2"/>
      <selection pane="bottomRight" activeCell="K5" sqref="K5"/>
    </sheetView>
  </sheetViews>
  <sheetFormatPr defaultColWidth="9" defaultRowHeight="16.5" x14ac:dyDescent="0.15"/>
  <cols>
    <col min="1" max="1" width="5.125" style="6" customWidth="1"/>
    <col min="2" max="2" width="5.25" style="6" customWidth="1"/>
    <col min="3" max="3" width="5.75" style="6" customWidth="1"/>
    <col min="4" max="4" width="12.625" style="6" customWidth="1"/>
    <col min="5" max="5" width="9.5" style="10" customWidth="1"/>
    <col min="6" max="6" width="5.5" style="6" customWidth="1"/>
    <col min="7" max="7" width="6.125" style="6" customWidth="1"/>
    <col min="8" max="8" width="5.875" style="6" customWidth="1"/>
    <col min="9" max="9" width="5.25" style="6" customWidth="1"/>
    <col min="10" max="10" width="18.125" style="6" customWidth="1"/>
    <col min="11" max="11" width="7.5" style="6" customWidth="1"/>
    <col min="12" max="12" width="10.125" style="6" customWidth="1"/>
    <col min="13" max="13" width="12.5" style="10" customWidth="1"/>
    <col min="14" max="14" width="27" style="6" customWidth="1"/>
    <col min="15" max="15" width="23.625" style="6" customWidth="1"/>
    <col min="16" max="16" width="25.25" style="6" customWidth="1"/>
    <col min="17" max="17" width="23.375" style="6" customWidth="1"/>
    <col min="18" max="16384" width="9" style="6"/>
  </cols>
  <sheetData>
    <row r="1" spans="1:17" ht="32.1" customHeight="1" thickBot="1" x14ac:dyDescent="0.2">
      <c r="A1" s="222" t="s">
        <v>31</v>
      </c>
      <c r="B1" s="217" t="s">
        <v>0</v>
      </c>
      <c r="C1" s="222" t="s">
        <v>24</v>
      </c>
      <c r="D1" s="223" t="s">
        <v>18</v>
      </c>
      <c r="E1" s="224" t="s">
        <v>666</v>
      </c>
      <c r="F1" s="222" t="s">
        <v>118</v>
      </c>
      <c r="G1" s="222" t="s">
        <v>25</v>
      </c>
      <c r="H1" s="222" t="s">
        <v>26</v>
      </c>
      <c r="I1" s="358" t="s">
        <v>1755</v>
      </c>
      <c r="J1" s="217" t="s">
        <v>27</v>
      </c>
      <c r="K1" s="222" t="s">
        <v>85</v>
      </c>
      <c r="L1" s="222" t="s">
        <v>115</v>
      </c>
      <c r="M1" s="218" t="s">
        <v>84</v>
      </c>
      <c r="N1" s="223" t="s">
        <v>29</v>
      </c>
      <c r="O1" s="223" t="s">
        <v>28</v>
      </c>
      <c r="P1" s="223" t="s">
        <v>30</v>
      </c>
      <c r="Q1" s="223" t="s">
        <v>114</v>
      </c>
    </row>
    <row r="2" spans="1:17" ht="33" customHeight="1" x14ac:dyDescent="0.15">
      <c r="A2" s="736" t="s">
        <v>34</v>
      </c>
      <c r="B2" s="28">
        <v>1</v>
      </c>
      <c r="C2" s="174" t="s">
        <v>297</v>
      </c>
      <c r="D2" s="27" t="s">
        <v>591</v>
      </c>
      <c r="E2" s="29">
        <f>200*4</f>
        <v>800</v>
      </c>
      <c r="F2" s="27">
        <f>2*4</f>
        <v>8</v>
      </c>
      <c r="G2" s="27">
        <v>3</v>
      </c>
      <c r="H2" s="27">
        <f>1*4</f>
        <v>4</v>
      </c>
      <c r="I2" s="27"/>
      <c r="J2" s="27" t="s">
        <v>1283</v>
      </c>
      <c r="K2" s="27"/>
      <c r="L2" s="27"/>
      <c r="M2" s="29">
        <f>3000*2+1000*5</f>
        <v>11000</v>
      </c>
      <c r="N2" s="183" t="s">
        <v>375</v>
      </c>
      <c r="O2" s="183" t="s">
        <v>592</v>
      </c>
      <c r="P2" s="183" t="s">
        <v>593</v>
      </c>
      <c r="Q2" s="184"/>
    </row>
    <row r="3" spans="1:17" ht="33" x14ac:dyDescent="0.15">
      <c r="A3" s="737"/>
      <c r="B3" s="7">
        <v>2</v>
      </c>
      <c r="C3" s="219" t="s">
        <v>297</v>
      </c>
      <c r="D3" s="5" t="s">
        <v>20</v>
      </c>
      <c r="E3" s="9">
        <f>400*6</f>
        <v>2400</v>
      </c>
      <c r="F3" s="5">
        <f>3*6</f>
        <v>18</v>
      </c>
      <c r="G3" s="5">
        <v>5</v>
      </c>
      <c r="H3" s="5">
        <f>1*6</f>
        <v>6</v>
      </c>
      <c r="I3" s="5"/>
      <c r="J3" s="5" t="s">
        <v>68</v>
      </c>
      <c r="K3" s="5">
        <v>5</v>
      </c>
      <c r="L3" s="5"/>
      <c r="M3" s="9">
        <f>5000*3+2000*6</f>
        <v>27000</v>
      </c>
      <c r="N3" s="4" t="s">
        <v>376</v>
      </c>
      <c r="O3" s="4" t="s">
        <v>377</v>
      </c>
      <c r="P3" s="4" t="s">
        <v>378</v>
      </c>
      <c r="Q3" s="185"/>
    </row>
    <row r="4" spans="1:17" ht="33" x14ac:dyDescent="0.15">
      <c r="A4" s="737"/>
      <c r="B4" s="7">
        <v>3</v>
      </c>
      <c r="C4" s="219" t="s">
        <v>297</v>
      </c>
      <c r="D4" s="5" t="s">
        <v>41</v>
      </c>
      <c r="E4" s="9">
        <f>600*4</f>
        <v>2400</v>
      </c>
      <c r="F4" s="5">
        <f>4*4</f>
        <v>16</v>
      </c>
      <c r="G4" s="5">
        <v>7</v>
      </c>
      <c r="H4" s="5">
        <f>1*4</f>
        <v>4</v>
      </c>
      <c r="I4" s="5"/>
      <c r="J4" s="5" t="s">
        <v>146</v>
      </c>
      <c r="K4" s="5">
        <v>10</v>
      </c>
      <c r="L4" s="5"/>
      <c r="M4" s="9">
        <f>7000*3+3000*4</f>
        <v>33000</v>
      </c>
      <c r="N4" s="4" t="s">
        <v>281</v>
      </c>
      <c r="O4" s="4" t="s">
        <v>587</v>
      </c>
      <c r="P4" s="4" t="s">
        <v>588</v>
      </c>
      <c r="Q4" s="185"/>
    </row>
    <row r="5" spans="1:17" ht="49.5" x14ac:dyDescent="0.15">
      <c r="A5" s="737"/>
      <c r="B5" s="7">
        <v>4</v>
      </c>
      <c r="C5" s="219" t="s">
        <v>297</v>
      </c>
      <c r="D5" s="5" t="s">
        <v>567</v>
      </c>
      <c r="E5" s="9">
        <f>800*4</f>
        <v>3200</v>
      </c>
      <c r="F5" s="5">
        <f>6*4</f>
        <v>24</v>
      </c>
      <c r="G5" s="5">
        <v>9</v>
      </c>
      <c r="H5" s="5">
        <f>1*4</f>
        <v>4</v>
      </c>
      <c r="I5" s="5"/>
      <c r="J5" s="5" t="s">
        <v>147</v>
      </c>
      <c r="K5" s="5">
        <v>30</v>
      </c>
      <c r="L5" s="5"/>
      <c r="M5" s="9">
        <f>15000*3+4500*4</f>
        <v>63000</v>
      </c>
      <c r="N5" s="4" t="s">
        <v>379</v>
      </c>
      <c r="O5" s="4" t="s">
        <v>589</v>
      </c>
      <c r="P5" s="4" t="s">
        <v>590</v>
      </c>
      <c r="Q5" s="185"/>
    </row>
    <row r="6" spans="1:17" ht="66" x14ac:dyDescent="0.15">
      <c r="A6" s="737"/>
      <c r="B6" s="7">
        <v>5</v>
      </c>
      <c r="C6" s="655" t="s">
        <v>298</v>
      </c>
      <c r="D6" s="5" t="s">
        <v>42</v>
      </c>
      <c r="E6" s="9">
        <f>1000*4</f>
        <v>4000</v>
      </c>
      <c r="F6" s="5">
        <f>8*4</f>
        <v>32</v>
      </c>
      <c r="G6" s="5">
        <v>11</v>
      </c>
      <c r="H6" s="5">
        <f>2*4</f>
        <v>8</v>
      </c>
      <c r="I6" s="5"/>
      <c r="J6" s="5" t="s">
        <v>148</v>
      </c>
      <c r="K6" s="5">
        <v>70</v>
      </c>
      <c r="L6" s="5"/>
      <c r="M6" s="9">
        <f>60000*3+10000*4</f>
        <v>220000</v>
      </c>
      <c r="N6" s="4" t="s">
        <v>2820</v>
      </c>
      <c r="O6" s="4" t="s">
        <v>381</v>
      </c>
      <c r="P6" s="4" t="s">
        <v>382</v>
      </c>
      <c r="Q6" s="185"/>
    </row>
    <row r="7" spans="1:17" ht="17.25" thickBot="1" x14ac:dyDescent="0.2">
      <c r="A7" s="738"/>
      <c r="B7" s="160" t="s">
        <v>1339</v>
      </c>
      <c r="C7" s="225"/>
      <c r="D7" s="160"/>
      <c r="E7" s="161">
        <f>SUM(E2:E6)</f>
        <v>12800</v>
      </c>
      <c r="F7" s="160">
        <f>SUM(F2:F6)</f>
        <v>98</v>
      </c>
      <c r="G7" s="160"/>
      <c r="H7" s="160">
        <f>SUM(H2:H6)</f>
        <v>26</v>
      </c>
      <c r="I7" s="160"/>
      <c r="J7" s="160"/>
      <c r="K7" s="160">
        <f>SUM(K2:K6)</f>
        <v>115</v>
      </c>
      <c r="L7" s="160"/>
      <c r="M7" s="161">
        <f>SUM(M2:M6)</f>
        <v>354000</v>
      </c>
      <c r="N7" s="188"/>
      <c r="O7" s="188"/>
      <c r="P7" s="188"/>
      <c r="Q7" s="189"/>
    </row>
    <row r="8" spans="1:17" ht="30" customHeight="1" x14ac:dyDescent="0.15">
      <c r="A8" s="736" t="s">
        <v>32</v>
      </c>
      <c r="B8" s="28">
        <v>1</v>
      </c>
      <c r="C8" s="174" t="s">
        <v>250</v>
      </c>
      <c r="D8" s="27" t="s">
        <v>43</v>
      </c>
      <c r="E8" s="29">
        <f>100*4</f>
        <v>400</v>
      </c>
      <c r="F8" s="27">
        <f>2*4</f>
        <v>8</v>
      </c>
      <c r="G8" s="27">
        <v>4</v>
      </c>
      <c r="H8" s="27"/>
      <c r="I8" s="27"/>
      <c r="J8" s="27" t="s">
        <v>1282</v>
      </c>
      <c r="K8" s="27"/>
      <c r="L8" s="27"/>
      <c r="M8" s="29">
        <f>3000*2+1000*5</f>
        <v>11000</v>
      </c>
      <c r="N8" s="183" t="s">
        <v>293</v>
      </c>
      <c r="O8" s="183" t="s">
        <v>1284</v>
      </c>
      <c r="P8" s="183" t="s">
        <v>1285</v>
      </c>
      <c r="Q8" s="184"/>
    </row>
    <row r="9" spans="1:17" ht="33" x14ac:dyDescent="0.15">
      <c r="A9" s="737"/>
      <c r="B9" s="7">
        <v>2</v>
      </c>
      <c r="C9" s="219" t="s">
        <v>250</v>
      </c>
      <c r="D9" s="5" t="s">
        <v>113</v>
      </c>
      <c r="E9" s="9">
        <f>255*6</f>
        <v>1530</v>
      </c>
      <c r="F9" s="5">
        <f>3*6</f>
        <v>18</v>
      </c>
      <c r="G9" s="5">
        <v>6</v>
      </c>
      <c r="H9" s="5"/>
      <c r="I9" s="5"/>
      <c r="J9" s="5" t="s">
        <v>149</v>
      </c>
      <c r="K9" s="5">
        <v>5</v>
      </c>
      <c r="L9" s="5"/>
      <c r="M9" s="9">
        <f>5000*3+2000*6</f>
        <v>27000</v>
      </c>
      <c r="N9" s="4" t="s">
        <v>283</v>
      </c>
      <c r="O9" s="4" t="s">
        <v>1286</v>
      </c>
      <c r="P9" s="4" t="s">
        <v>1287</v>
      </c>
      <c r="Q9" s="185"/>
    </row>
    <row r="10" spans="1:17" ht="33" x14ac:dyDescent="0.15">
      <c r="A10" s="737"/>
      <c r="B10" s="7">
        <v>3</v>
      </c>
      <c r="C10" s="219" t="s">
        <v>250</v>
      </c>
      <c r="D10" s="5" t="s">
        <v>44</v>
      </c>
      <c r="E10" s="9">
        <f>400*5</f>
        <v>2000</v>
      </c>
      <c r="F10" s="5">
        <f>4*5</f>
        <v>20</v>
      </c>
      <c r="G10" s="5">
        <v>9</v>
      </c>
      <c r="H10" s="5"/>
      <c r="I10" s="5"/>
      <c r="J10" s="5" t="s">
        <v>150</v>
      </c>
      <c r="K10" s="5">
        <v>10</v>
      </c>
      <c r="L10" s="5"/>
      <c r="M10" s="9">
        <f>7000*4+3000*5</f>
        <v>43000</v>
      </c>
      <c r="N10" s="4" t="s">
        <v>285</v>
      </c>
      <c r="O10" s="4" t="s">
        <v>1288</v>
      </c>
      <c r="P10" s="4" t="s">
        <v>1289</v>
      </c>
      <c r="Q10" s="185" t="s">
        <v>1290</v>
      </c>
    </row>
    <row r="11" spans="1:17" ht="49.5" x14ac:dyDescent="0.15">
      <c r="A11" s="737"/>
      <c r="B11" s="7">
        <v>4</v>
      </c>
      <c r="C11" s="219" t="s">
        <v>250</v>
      </c>
      <c r="D11" s="5" t="s">
        <v>1291</v>
      </c>
      <c r="E11" s="9">
        <f>600*6</f>
        <v>3600</v>
      </c>
      <c r="F11" s="5">
        <f>6*6</f>
        <v>36</v>
      </c>
      <c r="G11" s="5">
        <v>11</v>
      </c>
      <c r="H11" s="5">
        <f>1*3</f>
        <v>3</v>
      </c>
      <c r="I11" s="5"/>
      <c r="J11" s="5" t="s">
        <v>151</v>
      </c>
      <c r="K11" s="5">
        <v>30</v>
      </c>
      <c r="L11" s="5"/>
      <c r="M11" s="9">
        <f>15000*4+4500*6</f>
        <v>87000</v>
      </c>
      <c r="N11" s="4" t="s">
        <v>284</v>
      </c>
      <c r="O11" s="4" t="s">
        <v>1292</v>
      </c>
      <c r="P11" s="4" t="s">
        <v>1293</v>
      </c>
      <c r="Q11" s="185" t="s">
        <v>1294</v>
      </c>
    </row>
    <row r="12" spans="1:17" ht="16.149999999999999" customHeight="1" x14ac:dyDescent="0.15">
      <c r="A12" s="737"/>
      <c r="B12" s="11"/>
      <c r="C12" s="12"/>
      <c r="D12" s="12" t="s">
        <v>45</v>
      </c>
      <c r="E12" s="13"/>
      <c r="F12" s="12">
        <f>6*7</f>
        <v>42</v>
      </c>
      <c r="G12" s="12"/>
      <c r="H12" s="12"/>
      <c r="I12" s="12"/>
      <c r="J12" s="12" t="s">
        <v>152</v>
      </c>
      <c r="K12" s="12"/>
      <c r="L12" s="12"/>
      <c r="M12" s="13">
        <f>6000*7</f>
        <v>42000</v>
      </c>
      <c r="N12" s="14"/>
      <c r="O12" s="14"/>
      <c r="P12" s="14"/>
      <c r="Q12" s="226"/>
    </row>
    <row r="13" spans="1:17" ht="17.25" thickBot="1" x14ac:dyDescent="0.2">
      <c r="A13" s="738"/>
      <c r="B13" s="160" t="s">
        <v>1339</v>
      </c>
      <c r="C13" s="225"/>
      <c r="D13" s="160"/>
      <c r="E13" s="161">
        <f>SUM(E8:E12)</f>
        <v>7530</v>
      </c>
      <c r="F13" s="160">
        <f>SUM(F8:F12)</f>
        <v>124</v>
      </c>
      <c r="G13" s="160"/>
      <c r="H13" s="160">
        <f>SUM(H8:H12)</f>
        <v>3</v>
      </c>
      <c r="I13" s="160"/>
      <c r="J13" s="160" t="s">
        <v>152</v>
      </c>
      <c r="K13" s="160">
        <f>SUM(K8:K12)</f>
        <v>45</v>
      </c>
      <c r="L13" s="160"/>
      <c r="M13" s="161">
        <f>SUM(M8:M12)</f>
        <v>210000</v>
      </c>
      <c r="N13" s="188"/>
      <c r="O13" s="188"/>
      <c r="P13" s="188"/>
      <c r="Q13" s="189"/>
    </row>
    <row r="14" spans="1:17" ht="33" customHeight="1" x14ac:dyDescent="0.15">
      <c r="A14" s="739" t="s">
        <v>35</v>
      </c>
      <c r="B14" s="28">
        <v>1</v>
      </c>
      <c r="C14" s="174" t="s">
        <v>297</v>
      </c>
      <c r="D14" s="27" t="s">
        <v>19</v>
      </c>
      <c r="E14" s="29">
        <f>200*4</f>
        <v>800</v>
      </c>
      <c r="F14" s="27">
        <f>2*4</f>
        <v>8</v>
      </c>
      <c r="G14" s="27">
        <v>3</v>
      </c>
      <c r="H14" s="27">
        <f>1*4</f>
        <v>4</v>
      </c>
      <c r="I14" s="27"/>
      <c r="J14" s="27" t="s">
        <v>1282</v>
      </c>
      <c r="K14" s="27"/>
      <c r="L14" s="27"/>
      <c r="M14" s="29">
        <f>3000*2+1000*5</f>
        <v>11000</v>
      </c>
      <c r="N14" s="183" t="s">
        <v>375</v>
      </c>
      <c r="O14" s="183" t="s">
        <v>409</v>
      </c>
      <c r="P14" s="183" t="s">
        <v>410</v>
      </c>
      <c r="Q14" s="184"/>
    </row>
    <row r="15" spans="1:17" ht="33" x14ac:dyDescent="0.15">
      <c r="A15" s="740"/>
      <c r="B15" s="7">
        <v>2</v>
      </c>
      <c r="C15" s="219" t="s">
        <v>297</v>
      </c>
      <c r="D15" s="5" t="s">
        <v>411</v>
      </c>
      <c r="E15" s="9">
        <f>400*6</f>
        <v>2400</v>
      </c>
      <c r="F15" s="5">
        <f>3*6</f>
        <v>18</v>
      </c>
      <c r="G15" s="5">
        <v>5</v>
      </c>
      <c r="H15" s="5">
        <f>1*6</f>
        <v>6</v>
      </c>
      <c r="I15" s="5"/>
      <c r="J15" s="5" t="s">
        <v>153</v>
      </c>
      <c r="K15" s="5">
        <v>5</v>
      </c>
      <c r="L15" s="5"/>
      <c r="M15" s="9">
        <f>5000*3+2000*6</f>
        <v>27000</v>
      </c>
      <c r="N15" s="4" t="s">
        <v>376</v>
      </c>
      <c r="O15" s="4" t="s">
        <v>412</v>
      </c>
      <c r="P15" s="4" t="s">
        <v>413</v>
      </c>
      <c r="Q15" s="185"/>
    </row>
    <row r="16" spans="1:17" ht="33" x14ac:dyDescent="0.15">
      <c r="A16" s="740"/>
      <c r="B16" s="7">
        <v>3</v>
      </c>
      <c r="C16" s="219" t="s">
        <v>297</v>
      </c>
      <c r="D16" s="5" t="s">
        <v>46</v>
      </c>
      <c r="E16" s="9">
        <f>600*4</f>
        <v>2400</v>
      </c>
      <c r="F16" s="5">
        <f>4*4</f>
        <v>16</v>
      </c>
      <c r="G16" s="5">
        <v>7</v>
      </c>
      <c r="H16" s="5">
        <f>1*4</f>
        <v>4</v>
      </c>
      <c r="I16" s="5"/>
      <c r="J16" s="5" t="s">
        <v>154</v>
      </c>
      <c r="K16" s="5">
        <v>10</v>
      </c>
      <c r="L16" s="5"/>
      <c r="M16" s="9">
        <f>7000*3+3000*4</f>
        <v>33000</v>
      </c>
      <c r="N16" s="4" t="s">
        <v>281</v>
      </c>
      <c r="O16" s="4" t="s">
        <v>414</v>
      </c>
      <c r="P16" s="4" t="s">
        <v>415</v>
      </c>
      <c r="Q16" s="185"/>
    </row>
    <row r="17" spans="1:17" ht="33" x14ac:dyDescent="0.15">
      <c r="A17" s="740"/>
      <c r="B17" s="7">
        <v>4</v>
      </c>
      <c r="C17" s="219" t="s">
        <v>297</v>
      </c>
      <c r="D17" s="5" t="s">
        <v>47</v>
      </c>
      <c r="E17" s="9">
        <f>800*4</f>
        <v>3200</v>
      </c>
      <c r="F17" s="5">
        <f>6*4</f>
        <v>24</v>
      </c>
      <c r="G17" s="5">
        <v>9</v>
      </c>
      <c r="H17" s="5">
        <f>1*4</f>
        <v>4</v>
      </c>
      <c r="I17" s="5"/>
      <c r="J17" s="5" t="s">
        <v>155</v>
      </c>
      <c r="K17" s="5">
        <v>30</v>
      </c>
      <c r="L17" s="5"/>
      <c r="M17" s="9">
        <f>15000*3+4500*4</f>
        <v>63000</v>
      </c>
      <c r="N17" s="4" t="s">
        <v>379</v>
      </c>
      <c r="O17" s="4" t="s">
        <v>416</v>
      </c>
      <c r="P17" s="4" t="s">
        <v>417</v>
      </c>
      <c r="Q17" s="185"/>
    </row>
    <row r="18" spans="1:17" ht="66" x14ac:dyDescent="0.15">
      <c r="A18" s="740"/>
      <c r="B18" s="7">
        <v>5</v>
      </c>
      <c r="C18" s="655" t="s">
        <v>298</v>
      </c>
      <c r="D18" s="5" t="s">
        <v>562</v>
      </c>
      <c r="E18" s="9">
        <f>1000*4</f>
        <v>4000</v>
      </c>
      <c r="F18" s="5">
        <f>8*4</f>
        <v>32</v>
      </c>
      <c r="G18" s="5">
        <v>11</v>
      </c>
      <c r="H18" s="5">
        <f>1*4</f>
        <v>4</v>
      </c>
      <c r="I18" s="5"/>
      <c r="J18" s="5" t="s">
        <v>156</v>
      </c>
      <c r="K18" s="5">
        <v>70</v>
      </c>
      <c r="L18" s="5"/>
      <c r="M18" s="9">
        <f>60000*3+10000*4</f>
        <v>220000</v>
      </c>
      <c r="N18" s="4" t="s">
        <v>2820</v>
      </c>
      <c r="O18" s="4" t="s">
        <v>418</v>
      </c>
      <c r="P18" s="4" t="s">
        <v>563</v>
      </c>
      <c r="Q18" s="185"/>
    </row>
    <row r="19" spans="1:17" ht="17.25" thickBot="1" x14ac:dyDescent="0.2">
      <c r="A19" s="741"/>
      <c r="B19" s="160" t="s">
        <v>1339</v>
      </c>
      <c r="C19" s="225"/>
      <c r="D19" s="160"/>
      <c r="E19" s="161">
        <f>SUM(E14:E18)</f>
        <v>12800</v>
      </c>
      <c r="F19" s="160">
        <f>SUM(F14:F18)</f>
        <v>98</v>
      </c>
      <c r="G19" s="160"/>
      <c r="H19" s="160">
        <f>SUM(H14:H18)</f>
        <v>22</v>
      </c>
      <c r="I19" s="160"/>
      <c r="J19" s="160"/>
      <c r="K19" s="160">
        <f>SUM(K14:K18)</f>
        <v>115</v>
      </c>
      <c r="L19" s="160"/>
      <c r="M19" s="161">
        <f>SUM(M14:M18)</f>
        <v>354000</v>
      </c>
      <c r="N19" s="188"/>
      <c r="O19" s="188"/>
      <c r="P19" s="188"/>
      <c r="Q19" s="189"/>
    </row>
    <row r="20" spans="1:17" ht="49.5" customHeight="1" x14ac:dyDescent="0.15">
      <c r="A20" s="736" t="s">
        <v>33</v>
      </c>
      <c r="B20" s="28">
        <v>1</v>
      </c>
      <c r="C20" s="174" t="s">
        <v>250</v>
      </c>
      <c r="D20" s="27" t="s">
        <v>117</v>
      </c>
      <c r="E20" s="29">
        <f>100*4</f>
        <v>400</v>
      </c>
      <c r="F20" s="27">
        <f>2*4</f>
        <v>8</v>
      </c>
      <c r="G20" s="27">
        <v>4</v>
      </c>
      <c r="H20" s="27"/>
      <c r="I20" s="27"/>
      <c r="J20" s="27" t="s">
        <v>1282</v>
      </c>
      <c r="K20" s="27"/>
      <c r="L20" s="27"/>
      <c r="M20" s="29">
        <f>3000*2+1000*5</f>
        <v>11000</v>
      </c>
      <c r="N20" s="183" t="s">
        <v>293</v>
      </c>
      <c r="O20" s="183" t="s">
        <v>185</v>
      </c>
      <c r="P20" s="183" t="s">
        <v>186</v>
      </c>
      <c r="Q20" s="184"/>
    </row>
    <row r="21" spans="1:17" ht="33" x14ac:dyDescent="0.15">
      <c r="A21" s="737"/>
      <c r="B21" s="7">
        <v>2</v>
      </c>
      <c r="C21" s="219" t="s">
        <v>250</v>
      </c>
      <c r="D21" s="5" t="s">
        <v>23</v>
      </c>
      <c r="E21" s="9">
        <f>255*6</f>
        <v>1530</v>
      </c>
      <c r="F21" s="5">
        <f>3*6</f>
        <v>18</v>
      </c>
      <c r="G21" s="5">
        <v>6</v>
      </c>
      <c r="H21" s="5"/>
      <c r="I21" s="5"/>
      <c r="J21" s="5" t="s">
        <v>157</v>
      </c>
      <c r="K21" s="5">
        <v>5</v>
      </c>
      <c r="L21" s="5"/>
      <c r="M21" s="9">
        <f>5000*3+2000*6</f>
        <v>27000</v>
      </c>
      <c r="N21" s="4" t="s">
        <v>283</v>
      </c>
      <c r="O21" s="4" t="s">
        <v>187</v>
      </c>
      <c r="P21" s="4" t="s">
        <v>188</v>
      </c>
      <c r="Q21" s="185"/>
    </row>
    <row r="22" spans="1:17" ht="33" x14ac:dyDescent="0.15">
      <c r="A22" s="737"/>
      <c r="B22" s="8">
        <v>3</v>
      </c>
      <c r="C22" s="15" t="s">
        <v>296</v>
      </c>
      <c r="D22" s="15" t="s">
        <v>1073</v>
      </c>
      <c r="E22" s="16">
        <f>600*4</f>
        <v>2400</v>
      </c>
      <c r="F22" s="15">
        <f>4*4</f>
        <v>16</v>
      </c>
      <c r="G22" s="15">
        <v>7</v>
      </c>
      <c r="H22" s="15">
        <f>1*4</f>
        <v>4</v>
      </c>
      <c r="I22" s="15"/>
      <c r="J22" s="15" t="s">
        <v>158</v>
      </c>
      <c r="K22" s="15">
        <v>10</v>
      </c>
      <c r="L22" s="15"/>
      <c r="M22" s="16">
        <f>7000*3+3000*4</f>
        <v>33000</v>
      </c>
      <c r="N22" s="17" t="s">
        <v>281</v>
      </c>
      <c r="O22" s="17" t="s">
        <v>180</v>
      </c>
      <c r="P22" s="17" t="s">
        <v>181</v>
      </c>
      <c r="Q22" s="227"/>
    </row>
    <row r="23" spans="1:17" ht="33" x14ac:dyDescent="0.15">
      <c r="A23" s="737"/>
      <c r="B23" s="7">
        <v>4</v>
      </c>
      <c r="C23" s="219" t="s">
        <v>250</v>
      </c>
      <c r="D23" s="5" t="s">
        <v>566</v>
      </c>
      <c r="E23" s="9">
        <f>600*4</f>
        <v>2400</v>
      </c>
      <c r="F23" s="5">
        <f>6*4</f>
        <v>24</v>
      </c>
      <c r="G23" s="5">
        <v>11</v>
      </c>
      <c r="H23" s="5">
        <f>1*4</f>
        <v>4</v>
      </c>
      <c r="I23" s="5"/>
      <c r="J23" s="5" t="s">
        <v>159</v>
      </c>
      <c r="K23" s="5">
        <v>30</v>
      </c>
      <c r="L23" s="5"/>
      <c r="M23" s="9">
        <f>15000*4+4500*4</f>
        <v>78000</v>
      </c>
      <c r="N23" s="4" t="s">
        <v>284</v>
      </c>
      <c r="O23" s="4" t="s">
        <v>189</v>
      </c>
      <c r="P23" s="4" t="s">
        <v>190</v>
      </c>
      <c r="Q23" s="185"/>
    </row>
    <row r="24" spans="1:17" ht="49.5" x14ac:dyDescent="0.15">
      <c r="A24" s="737"/>
      <c r="B24" s="7">
        <v>5</v>
      </c>
      <c r="C24" s="658" t="s">
        <v>299</v>
      </c>
      <c r="D24" s="5" t="s">
        <v>594</v>
      </c>
      <c r="E24" s="9">
        <f>800*4</f>
        <v>3200</v>
      </c>
      <c r="F24" s="5">
        <f>8*4</f>
        <v>32</v>
      </c>
      <c r="G24" s="5">
        <v>13</v>
      </c>
      <c r="H24" s="5">
        <f>1*4</f>
        <v>4</v>
      </c>
      <c r="I24" s="5"/>
      <c r="J24" s="5" t="s">
        <v>160</v>
      </c>
      <c r="K24" s="5">
        <v>70</v>
      </c>
      <c r="L24" s="5"/>
      <c r="M24" s="9">
        <f>60000*3+10000*4</f>
        <v>220000</v>
      </c>
      <c r="N24" s="4" t="s">
        <v>2481</v>
      </c>
      <c r="O24" s="4" t="s">
        <v>135</v>
      </c>
      <c r="P24" s="4" t="s">
        <v>561</v>
      </c>
      <c r="Q24" s="185"/>
    </row>
    <row r="25" spans="1:17" ht="17.25" thickBot="1" x14ac:dyDescent="0.2">
      <c r="A25" s="738"/>
      <c r="B25" s="160" t="s">
        <v>1339</v>
      </c>
      <c r="C25" s="225"/>
      <c r="D25" s="160"/>
      <c r="E25" s="161">
        <f>SUM(E20:E24)</f>
        <v>9930</v>
      </c>
      <c r="F25" s="160">
        <f>SUM(F20:F24)</f>
        <v>98</v>
      </c>
      <c r="G25" s="160"/>
      <c r="H25" s="160">
        <f>SUM(H20:H24)</f>
        <v>12</v>
      </c>
      <c r="I25" s="160"/>
      <c r="J25" s="160"/>
      <c r="K25" s="160">
        <f>SUM(K20:K24)</f>
        <v>115</v>
      </c>
      <c r="L25" s="160"/>
      <c r="M25" s="228">
        <f>SUM(M20:M24)</f>
        <v>369000</v>
      </c>
      <c r="N25" s="188"/>
      <c r="O25" s="188"/>
      <c r="P25" s="188"/>
      <c r="Q25" s="189"/>
    </row>
    <row r="26" spans="1:17" ht="33" customHeight="1" x14ac:dyDescent="0.15">
      <c r="A26" s="733" t="s">
        <v>36</v>
      </c>
      <c r="B26" s="28">
        <v>1</v>
      </c>
      <c r="C26" s="174" t="s">
        <v>288</v>
      </c>
      <c r="D26" s="27" t="s">
        <v>22</v>
      </c>
      <c r="E26" s="29">
        <f>100*4</f>
        <v>400</v>
      </c>
      <c r="F26" s="27">
        <f>2*4</f>
        <v>8</v>
      </c>
      <c r="G26" s="27">
        <v>4</v>
      </c>
      <c r="H26" s="27"/>
      <c r="I26" s="27"/>
      <c r="J26" s="27" t="s">
        <v>1282</v>
      </c>
      <c r="K26" s="27"/>
      <c r="L26" s="27"/>
      <c r="M26" s="29">
        <f>3000*2+1000*5</f>
        <v>11000</v>
      </c>
      <c r="N26" s="183" t="s">
        <v>293</v>
      </c>
      <c r="O26" s="183" t="s">
        <v>294</v>
      </c>
      <c r="P26" s="183" t="s">
        <v>295</v>
      </c>
      <c r="Q26" s="184"/>
    </row>
    <row r="27" spans="1:17" ht="33" x14ac:dyDescent="0.15">
      <c r="A27" s="734"/>
      <c r="B27" s="7">
        <v>2</v>
      </c>
      <c r="C27" s="219" t="s">
        <v>288</v>
      </c>
      <c r="D27" s="5" t="s">
        <v>48</v>
      </c>
      <c r="E27" s="9">
        <f>255*6</f>
        <v>1530</v>
      </c>
      <c r="F27" s="5">
        <f>3*6</f>
        <v>18</v>
      </c>
      <c r="G27" s="5">
        <v>6</v>
      </c>
      <c r="H27" s="5"/>
      <c r="I27" s="5"/>
      <c r="J27" s="5" t="s">
        <v>161</v>
      </c>
      <c r="K27" s="5">
        <v>5</v>
      </c>
      <c r="L27" s="5"/>
      <c r="M27" s="9">
        <f>5000*3+2000*6</f>
        <v>27000</v>
      </c>
      <c r="N27" s="4" t="s">
        <v>283</v>
      </c>
      <c r="O27" s="4" t="s">
        <v>279</v>
      </c>
      <c r="P27" s="4" t="s">
        <v>280</v>
      </c>
      <c r="Q27" s="185"/>
    </row>
    <row r="28" spans="1:17" ht="33" x14ac:dyDescent="0.15">
      <c r="A28" s="734"/>
      <c r="B28" s="7">
        <v>3</v>
      </c>
      <c r="C28" s="219" t="s">
        <v>288</v>
      </c>
      <c r="D28" s="5" t="s">
        <v>49</v>
      </c>
      <c r="E28" s="9">
        <f>400*4</f>
        <v>1600</v>
      </c>
      <c r="F28" s="5">
        <f>4*4</f>
        <v>16</v>
      </c>
      <c r="G28" s="5">
        <v>9</v>
      </c>
      <c r="H28" s="5"/>
      <c r="I28" s="5"/>
      <c r="J28" s="5" t="s">
        <v>162</v>
      </c>
      <c r="K28" s="5">
        <v>10</v>
      </c>
      <c r="L28" s="5"/>
      <c r="M28" s="9">
        <f>7000*3+3000*4</f>
        <v>33000</v>
      </c>
      <c r="N28" s="4" t="s">
        <v>285</v>
      </c>
      <c r="O28" s="4" t="s">
        <v>286</v>
      </c>
      <c r="P28" s="4" t="s">
        <v>287</v>
      </c>
      <c r="Q28" s="185"/>
    </row>
    <row r="29" spans="1:17" ht="49.5" x14ac:dyDescent="0.15">
      <c r="A29" s="734"/>
      <c r="B29" s="7">
        <v>5</v>
      </c>
      <c r="C29" s="658" t="s">
        <v>229</v>
      </c>
      <c r="D29" s="5" t="s">
        <v>595</v>
      </c>
      <c r="E29" s="9">
        <f>800*4</f>
        <v>3200</v>
      </c>
      <c r="F29" s="5">
        <f>8*4</f>
        <v>32</v>
      </c>
      <c r="G29" s="5">
        <v>13</v>
      </c>
      <c r="H29" s="5">
        <f>1*4</f>
        <v>4</v>
      </c>
      <c r="I29" s="5"/>
      <c r="J29" s="5" t="s">
        <v>163</v>
      </c>
      <c r="K29" s="5">
        <v>30</v>
      </c>
      <c r="L29" s="5"/>
      <c r="M29" s="9">
        <f>60000*3+10000*4</f>
        <v>220000</v>
      </c>
      <c r="N29" s="4" t="s">
        <v>2481</v>
      </c>
      <c r="O29" s="4" t="s">
        <v>596</v>
      </c>
      <c r="P29" s="4" t="s">
        <v>597</v>
      </c>
      <c r="Q29" s="185"/>
    </row>
    <row r="30" spans="1:17" ht="49.5" x14ac:dyDescent="0.15">
      <c r="A30" s="734"/>
      <c r="B30" s="7">
        <v>5</v>
      </c>
      <c r="C30" s="658" t="s">
        <v>289</v>
      </c>
      <c r="D30" s="61" t="s">
        <v>553</v>
      </c>
      <c r="E30" s="9">
        <f>800*4</f>
        <v>3200</v>
      </c>
      <c r="F30" s="5">
        <f>8*4</f>
        <v>32</v>
      </c>
      <c r="G30" s="5">
        <v>15</v>
      </c>
      <c r="H30" s="5">
        <f>1*4</f>
        <v>4</v>
      </c>
      <c r="I30" s="5"/>
      <c r="J30" s="5" t="s">
        <v>164</v>
      </c>
      <c r="K30" s="5">
        <v>70</v>
      </c>
      <c r="L30" s="5" t="s">
        <v>291</v>
      </c>
      <c r="M30" s="9">
        <f>60000*3+10000*4</f>
        <v>220000</v>
      </c>
      <c r="N30" s="4" t="s">
        <v>290</v>
      </c>
      <c r="O30" s="4" t="s">
        <v>292</v>
      </c>
      <c r="P30" s="18" t="s">
        <v>555</v>
      </c>
      <c r="Q30" s="185"/>
    </row>
    <row r="31" spans="1:17" ht="17.25" thickBot="1" x14ac:dyDescent="0.2">
      <c r="A31" s="735"/>
      <c r="B31" s="160" t="s">
        <v>1339</v>
      </c>
      <c r="C31" s="225"/>
      <c r="D31" s="160"/>
      <c r="E31" s="161">
        <f>SUM(E26:E30)</f>
        <v>9930</v>
      </c>
      <c r="F31" s="161">
        <f t="shared" ref="F31:M31" si="0">SUM(F26:F30)</f>
        <v>106</v>
      </c>
      <c r="G31" s="161"/>
      <c r="H31" s="160">
        <f t="shared" si="0"/>
        <v>8</v>
      </c>
      <c r="I31" s="160"/>
      <c r="J31" s="161"/>
      <c r="K31" s="160">
        <f t="shared" si="0"/>
        <v>115</v>
      </c>
      <c r="L31" s="161"/>
      <c r="M31" s="161">
        <f t="shared" si="0"/>
        <v>511000</v>
      </c>
      <c r="N31" s="188"/>
      <c r="O31" s="188"/>
      <c r="P31" s="188"/>
      <c r="Q31" s="189"/>
    </row>
    <row r="32" spans="1:17" ht="49.5" customHeight="1" x14ac:dyDescent="0.15">
      <c r="A32" s="733" t="s">
        <v>1340</v>
      </c>
      <c r="B32" s="28">
        <v>1</v>
      </c>
      <c r="C32" s="174" t="s">
        <v>296</v>
      </c>
      <c r="D32" s="27" t="s">
        <v>613</v>
      </c>
      <c r="E32" s="29">
        <f>200*4</f>
        <v>800</v>
      </c>
      <c r="F32" s="27">
        <f>2*4</f>
        <v>8</v>
      </c>
      <c r="G32" s="27">
        <v>3</v>
      </c>
      <c r="H32" s="27">
        <f>1*4</f>
        <v>4</v>
      </c>
      <c r="I32" s="27"/>
      <c r="J32" s="27" t="s">
        <v>614</v>
      </c>
      <c r="K32" s="27"/>
      <c r="L32" s="27"/>
      <c r="M32" s="29">
        <f>3000*2+1000*5</f>
        <v>11000</v>
      </c>
      <c r="N32" s="183" t="s">
        <v>615</v>
      </c>
      <c r="O32" s="183" t="s">
        <v>682</v>
      </c>
      <c r="P32" s="183" t="s">
        <v>683</v>
      </c>
      <c r="Q32" s="184"/>
    </row>
    <row r="33" spans="1:17" ht="66" x14ac:dyDescent="0.15">
      <c r="A33" s="734"/>
      <c r="B33" s="7">
        <v>2</v>
      </c>
      <c r="C33" s="252" t="s">
        <v>296</v>
      </c>
      <c r="D33" s="5" t="s">
        <v>618</v>
      </c>
      <c r="E33" s="9">
        <f>400*6</f>
        <v>2400</v>
      </c>
      <c r="F33" s="5">
        <f>3*6</f>
        <v>18</v>
      </c>
      <c r="G33" s="5">
        <v>5</v>
      </c>
      <c r="H33" s="5">
        <f>1*6</f>
        <v>6</v>
      </c>
      <c r="I33" s="5"/>
      <c r="J33" s="5" t="s">
        <v>619</v>
      </c>
      <c r="K33" s="5">
        <v>5</v>
      </c>
      <c r="L33" s="5"/>
      <c r="M33" s="9">
        <f>5000*3+2000*6</f>
        <v>27000</v>
      </c>
      <c r="N33" s="4" t="s">
        <v>616</v>
      </c>
      <c r="O33" s="4" t="s">
        <v>681</v>
      </c>
      <c r="P33" s="4" t="s">
        <v>684</v>
      </c>
      <c r="Q33" s="185"/>
    </row>
    <row r="34" spans="1:17" ht="66" x14ac:dyDescent="0.15">
      <c r="A34" s="734"/>
      <c r="B34" s="7">
        <v>3</v>
      </c>
      <c r="C34" s="252" t="s">
        <v>296</v>
      </c>
      <c r="D34" s="5" t="s">
        <v>620</v>
      </c>
      <c r="E34" s="9">
        <f>600*4</f>
        <v>2400</v>
      </c>
      <c r="F34" s="5">
        <f>4*4</f>
        <v>16</v>
      </c>
      <c r="G34" s="5">
        <v>7</v>
      </c>
      <c r="H34" s="5">
        <f>1*4</f>
        <v>4</v>
      </c>
      <c r="I34" s="5"/>
      <c r="J34" s="5" t="s">
        <v>622</v>
      </c>
      <c r="K34" s="5">
        <v>10</v>
      </c>
      <c r="L34" s="5"/>
      <c r="M34" s="9">
        <f>7000*3+3000*4</f>
        <v>33000</v>
      </c>
      <c r="N34" s="4" t="s">
        <v>281</v>
      </c>
      <c r="O34" s="4" t="s">
        <v>712</v>
      </c>
      <c r="P34" s="4" t="s">
        <v>713</v>
      </c>
      <c r="Q34" s="185"/>
    </row>
    <row r="35" spans="1:17" ht="33" x14ac:dyDescent="0.15">
      <c r="A35" s="734"/>
      <c r="B35" s="7">
        <v>4</v>
      </c>
      <c r="C35" s="252" t="s">
        <v>296</v>
      </c>
      <c r="D35" s="5" t="s">
        <v>626</v>
      </c>
      <c r="E35" s="9">
        <f>800*4</f>
        <v>3200</v>
      </c>
      <c r="F35" s="5">
        <f>6*4</f>
        <v>24</v>
      </c>
      <c r="G35" s="5">
        <v>9</v>
      </c>
      <c r="H35" s="5">
        <f>1*4</f>
        <v>4</v>
      </c>
      <c r="I35" s="5"/>
      <c r="J35" s="5" t="s">
        <v>623</v>
      </c>
      <c r="K35" s="5">
        <v>30</v>
      </c>
      <c r="L35" s="5"/>
      <c r="M35" s="9">
        <f>15000*3+4500*4</f>
        <v>63000</v>
      </c>
      <c r="N35" s="4" t="s">
        <v>617</v>
      </c>
      <c r="O35" s="4" t="s">
        <v>679</v>
      </c>
      <c r="P35" s="4" t="s">
        <v>680</v>
      </c>
      <c r="Q35" s="185"/>
    </row>
    <row r="36" spans="1:17" ht="82.5" x14ac:dyDescent="0.15">
      <c r="A36" s="734"/>
      <c r="B36" s="7">
        <v>5</v>
      </c>
      <c r="C36" s="655" t="s">
        <v>612</v>
      </c>
      <c r="D36" s="70" t="s">
        <v>1493</v>
      </c>
      <c r="E36" s="9">
        <f>1000*4</f>
        <v>4000</v>
      </c>
      <c r="F36" s="5">
        <f>8*4</f>
        <v>32</v>
      </c>
      <c r="G36" s="5">
        <v>11</v>
      </c>
      <c r="H36" s="5">
        <f>2*4</f>
        <v>8</v>
      </c>
      <c r="I36" s="5"/>
      <c r="J36" s="5" t="s">
        <v>625</v>
      </c>
      <c r="K36" s="5">
        <v>70</v>
      </c>
      <c r="L36" s="5"/>
      <c r="M36" s="9">
        <f>60000*3+10000*4</f>
        <v>220000</v>
      </c>
      <c r="N36" s="4" t="s">
        <v>2821</v>
      </c>
      <c r="O36" s="4" t="s">
        <v>685</v>
      </c>
      <c r="P36" s="19" t="s">
        <v>686</v>
      </c>
      <c r="Q36" s="185"/>
    </row>
    <row r="37" spans="1:17" ht="17.25" thickBot="1" x14ac:dyDescent="0.2">
      <c r="A37" s="735"/>
      <c r="B37" s="160" t="s">
        <v>1129</v>
      </c>
      <c r="C37" s="225"/>
      <c r="D37" s="160"/>
      <c r="E37" s="161">
        <f>SUM(E32:E36)</f>
        <v>12800</v>
      </c>
      <c r="F37" s="161">
        <f t="shared" ref="F37" si="1">SUM(F32:F36)</f>
        <v>98</v>
      </c>
      <c r="G37" s="161"/>
      <c r="H37" s="160">
        <f t="shared" ref="H37" si="2">SUM(H32:H36)</f>
        <v>26</v>
      </c>
      <c r="I37" s="160"/>
      <c r="J37" s="161"/>
      <c r="K37" s="160">
        <f t="shared" ref="K37" si="3">SUM(K32:K36)</f>
        <v>115</v>
      </c>
      <c r="L37" s="161"/>
      <c r="M37" s="161">
        <f t="shared" ref="M37" si="4">SUM(M32:M36)</f>
        <v>354000</v>
      </c>
      <c r="N37" s="188"/>
      <c r="O37" s="188"/>
      <c r="P37" s="188"/>
      <c r="Q37" s="189"/>
    </row>
    <row r="38" spans="1:17" ht="33" x14ac:dyDescent="0.15">
      <c r="A38" s="733" t="s">
        <v>1517</v>
      </c>
      <c r="B38" s="28">
        <v>1</v>
      </c>
      <c r="C38" s="174" t="s">
        <v>296</v>
      </c>
      <c r="D38" s="27" t="s">
        <v>1518</v>
      </c>
      <c r="E38" s="29">
        <f>200*4</f>
        <v>800</v>
      </c>
      <c r="F38" s="27">
        <f>2*4</f>
        <v>8</v>
      </c>
      <c r="G38" s="27">
        <v>3</v>
      </c>
      <c r="H38" s="27">
        <f>1*4</f>
        <v>4</v>
      </c>
      <c r="I38" s="27"/>
      <c r="J38" s="27" t="s">
        <v>614</v>
      </c>
      <c r="K38" s="27"/>
      <c r="L38" s="27"/>
      <c r="M38" s="29">
        <f>3000*2+1000*5</f>
        <v>11000</v>
      </c>
      <c r="N38" s="183" t="s">
        <v>615</v>
      </c>
      <c r="O38" s="183" t="s">
        <v>1528</v>
      </c>
      <c r="P38" s="183" t="s">
        <v>1529</v>
      </c>
      <c r="Q38" s="184"/>
    </row>
    <row r="39" spans="1:17" ht="33" x14ac:dyDescent="0.15">
      <c r="A39" s="734"/>
      <c r="B39" s="7">
        <v>2</v>
      </c>
      <c r="C39" s="219" t="s">
        <v>296</v>
      </c>
      <c r="D39" s="5" t="s">
        <v>1519</v>
      </c>
      <c r="E39" s="9">
        <f>400*6</f>
        <v>2400</v>
      </c>
      <c r="F39" s="5">
        <f>3*6</f>
        <v>18</v>
      </c>
      <c r="G39" s="5">
        <v>5</v>
      </c>
      <c r="H39" s="5">
        <f>1*6</f>
        <v>6</v>
      </c>
      <c r="I39" s="5"/>
      <c r="J39" s="5" t="s">
        <v>1526</v>
      </c>
      <c r="K39" s="5">
        <v>5</v>
      </c>
      <c r="L39" s="5"/>
      <c r="M39" s="9">
        <f>5000*3+2000*6</f>
        <v>27000</v>
      </c>
      <c r="N39" s="4" t="s">
        <v>616</v>
      </c>
      <c r="O39" s="4" t="s">
        <v>1530</v>
      </c>
      <c r="P39" s="4" t="s">
        <v>1531</v>
      </c>
      <c r="Q39" s="185"/>
    </row>
    <row r="40" spans="1:17" ht="33" x14ac:dyDescent="0.15">
      <c r="A40" s="734"/>
      <c r="B40" s="7">
        <v>3</v>
      </c>
      <c r="C40" s="219" t="s">
        <v>296</v>
      </c>
      <c r="D40" s="5" t="s">
        <v>1520</v>
      </c>
      <c r="E40" s="9">
        <f>600*4</f>
        <v>2400</v>
      </c>
      <c r="F40" s="5">
        <f>4*4</f>
        <v>16</v>
      </c>
      <c r="G40" s="5">
        <v>7</v>
      </c>
      <c r="H40" s="5">
        <f>1*4</f>
        <v>4</v>
      </c>
      <c r="I40" s="5"/>
      <c r="J40" s="5" t="s">
        <v>1523</v>
      </c>
      <c r="K40" s="5">
        <v>10</v>
      </c>
      <c r="L40" s="5"/>
      <c r="M40" s="9">
        <f>7000*3+3000*4</f>
        <v>33000</v>
      </c>
      <c r="N40" s="4" t="s">
        <v>281</v>
      </c>
      <c r="O40" s="4" t="s">
        <v>1535</v>
      </c>
      <c r="P40" s="4" t="s">
        <v>1536</v>
      </c>
      <c r="Q40" s="185"/>
    </row>
    <row r="41" spans="1:17" ht="49.5" x14ac:dyDescent="0.15">
      <c r="A41" s="734"/>
      <c r="B41" s="7">
        <v>4</v>
      </c>
      <c r="C41" s="219" t="s">
        <v>296</v>
      </c>
      <c r="D41" s="5" t="s">
        <v>1521</v>
      </c>
      <c r="E41" s="9">
        <f>800*4</f>
        <v>3200</v>
      </c>
      <c r="F41" s="5">
        <f>6*4</f>
        <v>24</v>
      </c>
      <c r="G41" s="5">
        <v>9</v>
      </c>
      <c r="H41" s="5">
        <f>1*4</f>
        <v>4</v>
      </c>
      <c r="I41" s="5"/>
      <c r="J41" s="5" t="s">
        <v>1502</v>
      </c>
      <c r="K41" s="5">
        <v>30</v>
      </c>
      <c r="L41" s="5"/>
      <c r="M41" s="9">
        <f>15000*3+4500*4</f>
        <v>63000</v>
      </c>
      <c r="N41" s="4" t="s">
        <v>2234</v>
      </c>
      <c r="O41" s="4" t="s">
        <v>1532</v>
      </c>
      <c r="P41" s="4" t="s">
        <v>1533</v>
      </c>
      <c r="Q41" s="185"/>
    </row>
    <row r="42" spans="1:17" ht="49.5" x14ac:dyDescent="0.15">
      <c r="A42" s="734"/>
      <c r="B42" s="7">
        <v>5</v>
      </c>
      <c r="C42" s="655" t="s">
        <v>612</v>
      </c>
      <c r="D42" s="70" t="s">
        <v>1522</v>
      </c>
      <c r="E42" s="9">
        <f>1200*6</f>
        <v>7200</v>
      </c>
      <c r="F42" s="5">
        <f>8*6</f>
        <v>48</v>
      </c>
      <c r="G42" s="5">
        <v>11</v>
      </c>
      <c r="H42" s="5">
        <f>1*6</f>
        <v>6</v>
      </c>
      <c r="I42" s="5"/>
      <c r="J42" s="5" t="s">
        <v>1524</v>
      </c>
      <c r="K42" s="5">
        <v>70</v>
      </c>
      <c r="L42" s="4"/>
      <c r="M42" s="9">
        <f>60000*3+10000*6</f>
        <v>240000</v>
      </c>
      <c r="N42" s="4" t="s">
        <v>2821</v>
      </c>
      <c r="O42" s="4" t="s">
        <v>1534</v>
      </c>
      <c r="P42" s="19" t="s">
        <v>1568</v>
      </c>
      <c r="Q42" s="185"/>
    </row>
    <row r="43" spans="1:17" ht="17.25" thickBot="1" x14ac:dyDescent="0.2">
      <c r="A43" s="735"/>
      <c r="B43" s="160" t="s">
        <v>1339</v>
      </c>
      <c r="C43" s="225"/>
      <c r="D43" s="160"/>
      <c r="E43" s="161">
        <f>SUM(E38:E42)</f>
        <v>16000</v>
      </c>
      <c r="F43" s="161">
        <f t="shared" ref="F43" si="5">SUM(F38:F42)</f>
        <v>114</v>
      </c>
      <c r="G43" s="161"/>
      <c r="H43" s="160">
        <f t="shared" ref="H43" si="6">SUM(H38:H42)</f>
        <v>24</v>
      </c>
      <c r="I43" s="160"/>
      <c r="J43" s="161"/>
      <c r="K43" s="160">
        <f t="shared" ref="K43" si="7">SUM(K38:K42)</f>
        <v>115</v>
      </c>
      <c r="L43" s="161"/>
      <c r="M43" s="161">
        <f t="shared" ref="M43" si="8">SUM(M38:M42)</f>
        <v>374000</v>
      </c>
      <c r="N43" s="188"/>
      <c r="O43" s="188"/>
      <c r="P43" s="188"/>
      <c r="Q43" s="189"/>
    </row>
    <row r="44" spans="1:17" ht="33" x14ac:dyDescent="0.15">
      <c r="A44" s="733" t="s">
        <v>1525</v>
      </c>
      <c r="B44" s="28">
        <v>1</v>
      </c>
      <c r="C44" s="174" t="s">
        <v>250</v>
      </c>
      <c r="D44" s="27" t="s">
        <v>1518</v>
      </c>
      <c r="E44" s="29">
        <f>100*4</f>
        <v>400</v>
      </c>
      <c r="F44" s="27">
        <f>2*4</f>
        <v>8</v>
      </c>
      <c r="G44" s="27">
        <v>4</v>
      </c>
      <c r="H44" s="27"/>
      <c r="I44" s="27"/>
      <c r="J44" s="27" t="s">
        <v>614</v>
      </c>
      <c r="K44" s="27"/>
      <c r="L44" s="27"/>
      <c r="M44" s="29">
        <f>3000*2+1000*5</f>
        <v>11000</v>
      </c>
      <c r="N44" s="183" t="s">
        <v>293</v>
      </c>
      <c r="O44" s="183" t="s">
        <v>1528</v>
      </c>
      <c r="P44" s="183" t="s">
        <v>1529</v>
      </c>
      <c r="Q44" s="184"/>
    </row>
    <row r="45" spans="1:17" ht="33" x14ac:dyDescent="0.15">
      <c r="A45" s="734"/>
      <c r="B45" s="7">
        <v>2</v>
      </c>
      <c r="C45" s="253" t="s">
        <v>250</v>
      </c>
      <c r="D45" s="5" t="s">
        <v>1519</v>
      </c>
      <c r="E45" s="9">
        <f>255*6</f>
        <v>1530</v>
      </c>
      <c r="F45" s="5">
        <f>3*6</f>
        <v>18</v>
      </c>
      <c r="G45" s="5">
        <v>6</v>
      </c>
      <c r="H45" s="5"/>
      <c r="I45" s="5"/>
      <c r="J45" s="5" t="s">
        <v>1526</v>
      </c>
      <c r="K45" s="5">
        <v>5</v>
      </c>
      <c r="L45" s="5"/>
      <c r="M45" s="9">
        <f>5000*3+2000*6</f>
        <v>27000</v>
      </c>
      <c r="N45" s="4" t="s">
        <v>283</v>
      </c>
      <c r="O45" s="4" t="s">
        <v>1530</v>
      </c>
      <c r="P45" s="4" t="s">
        <v>1531</v>
      </c>
      <c r="Q45" s="185"/>
    </row>
    <row r="46" spans="1:17" ht="33" x14ac:dyDescent="0.15">
      <c r="A46" s="734"/>
      <c r="B46" s="7">
        <v>3</v>
      </c>
      <c r="C46" s="253" t="s">
        <v>250</v>
      </c>
      <c r="D46" s="5" t="s">
        <v>1520</v>
      </c>
      <c r="E46" s="9">
        <f>400*4</f>
        <v>1600</v>
      </c>
      <c r="F46" s="5">
        <f>4*4</f>
        <v>16</v>
      </c>
      <c r="G46" s="5">
        <v>9</v>
      </c>
      <c r="H46" s="5"/>
      <c r="I46" s="5"/>
      <c r="J46" s="5" t="s">
        <v>1523</v>
      </c>
      <c r="K46" s="5">
        <v>10</v>
      </c>
      <c r="L46" s="5"/>
      <c r="M46" s="9">
        <f>7000*3+3000*4</f>
        <v>33000</v>
      </c>
      <c r="N46" s="4" t="s">
        <v>285</v>
      </c>
      <c r="O46" s="4" t="s">
        <v>1535</v>
      </c>
      <c r="P46" s="4" t="s">
        <v>1536</v>
      </c>
      <c r="Q46" s="185"/>
    </row>
    <row r="47" spans="1:17" ht="49.5" x14ac:dyDescent="0.15">
      <c r="A47" s="734"/>
      <c r="B47" s="7">
        <v>4</v>
      </c>
      <c r="C47" s="253" t="s">
        <v>250</v>
      </c>
      <c r="D47" s="5" t="s">
        <v>1521</v>
      </c>
      <c r="E47" s="9">
        <f>600*4</f>
        <v>2400</v>
      </c>
      <c r="F47" s="5">
        <f>6*4</f>
        <v>24</v>
      </c>
      <c r="G47" s="5">
        <v>11</v>
      </c>
      <c r="H47" s="5">
        <f>1*4</f>
        <v>4</v>
      </c>
      <c r="I47" s="5"/>
      <c r="J47" s="5" t="s">
        <v>1502</v>
      </c>
      <c r="K47" s="5">
        <v>30</v>
      </c>
      <c r="L47" s="5"/>
      <c r="M47" s="9">
        <f>15000*3+4500*4</f>
        <v>63000</v>
      </c>
      <c r="N47" s="4" t="s">
        <v>284</v>
      </c>
      <c r="O47" s="4" t="s">
        <v>1532</v>
      </c>
      <c r="P47" s="4" t="s">
        <v>1533</v>
      </c>
      <c r="Q47" s="185"/>
    </row>
    <row r="48" spans="1:17" ht="49.5" x14ac:dyDescent="0.15">
      <c r="A48" s="734"/>
      <c r="B48" s="7">
        <v>5</v>
      </c>
      <c r="C48" s="658" t="s">
        <v>229</v>
      </c>
      <c r="D48" s="70" t="s">
        <v>1522</v>
      </c>
      <c r="E48" s="9">
        <f>800*6</f>
        <v>4800</v>
      </c>
      <c r="F48" s="5">
        <f>8*6</f>
        <v>48</v>
      </c>
      <c r="G48" s="5">
        <v>13</v>
      </c>
      <c r="H48" s="5">
        <f>1*6</f>
        <v>6</v>
      </c>
      <c r="I48" s="5"/>
      <c r="J48" s="5" t="s">
        <v>1524</v>
      </c>
      <c r="K48" s="5">
        <v>70</v>
      </c>
      <c r="L48" s="4"/>
      <c r="M48" s="9">
        <f>60000*3+10000*6</f>
        <v>240000</v>
      </c>
      <c r="N48" s="4" t="s">
        <v>2481</v>
      </c>
      <c r="O48" s="4" t="s">
        <v>1534</v>
      </c>
      <c r="P48" s="19" t="s">
        <v>1568</v>
      </c>
      <c r="Q48" s="185"/>
    </row>
    <row r="49" spans="1:17" ht="17.25" thickBot="1" x14ac:dyDescent="0.2">
      <c r="A49" s="735"/>
      <c r="B49" s="160" t="s">
        <v>1129</v>
      </c>
      <c r="C49" s="225"/>
      <c r="D49" s="160"/>
      <c r="E49" s="161">
        <f>SUM(E44:E48)</f>
        <v>10730</v>
      </c>
      <c r="F49" s="161">
        <f t="shared" ref="F49" si="9">SUM(F44:F48)</f>
        <v>114</v>
      </c>
      <c r="G49" s="161"/>
      <c r="H49" s="160">
        <f t="shared" ref="H49" si="10">SUM(H44:H48)</f>
        <v>10</v>
      </c>
      <c r="I49" s="160"/>
      <c r="J49" s="161"/>
      <c r="K49" s="160">
        <f t="shared" ref="K49" si="11">SUM(K44:K48)</f>
        <v>115</v>
      </c>
      <c r="L49" s="161"/>
      <c r="M49" s="161">
        <f t="shared" ref="M49" si="12">SUM(M44:M48)</f>
        <v>374000</v>
      </c>
      <c r="N49" s="188"/>
      <c r="O49" s="188"/>
      <c r="P49" s="188"/>
      <c r="Q49" s="189"/>
    </row>
    <row r="50" spans="1:17" ht="33" x14ac:dyDescent="0.15">
      <c r="A50" s="742" t="s">
        <v>517</v>
      </c>
      <c r="B50" s="27">
        <v>2</v>
      </c>
      <c r="C50" s="174" t="s">
        <v>250</v>
      </c>
      <c r="D50" s="27" t="s">
        <v>38</v>
      </c>
      <c r="E50" s="29">
        <f>255*4</f>
        <v>1020</v>
      </c>
      <c r="F50" s="27">
        <f>3*4</f>
        <v>12</v>
      </c>
      <c r="G50" s="27">
        <v>6</v>
      </c>
      <c r="H50" s="27"/>
      <c r="I50" s="27"/>
      <c r="J50" s="27" t="s">
        <v>51</v>
      </c>
      <c r="K50" s="27">
        <v>5</v>
      </c>
      <c r="L50" s="27"/>
      <c r="M50" s="29">
        <f>5000*2+2000*4</f>
        <v>18000</v>
      </c>
      <c r="N50" s="183" t="s">
        <v>283</v>
      </c>
      <c r="O50" s="183" t="s">
        <v>184</v>
      </c>
      <c r="P50" s="183"/>
      <c r="Q50" s="184"/>
    </row>
    <row r="51" spans="1:17" ht="33" x14ac:dyDescent="0.15">
      <c r="A51" s="743"/>
      <c r="B51" s="5">
        <v>3</v>
      </c>
      <c r="C51" s="219" t="s">
        <v>250</v>
      </c>
      <c r="D51" s="5" t="s">
        <v>39</v>
      </c>
      <c r="E51" s="9">
        <f>400*4</f>
        <v>1600</v>
      </c>
      <c r="F51" s="5">
        <f>4*4</f>
        <v>16</v>
      </c>
      <c r="G51" s="5">
        <v>6</v>
      </c>
      <c r="H51" s="5"/>
      <c r="I51" s="5"/>
      <c r="J51" s="5" t="s">
        <v>56</v>
      </c>
      <c r="K51" s="5">
        <v>10</v>
      </c>
      <c r="L51" s="5"/>
      <c r="M51" s="9"/>
      <c r="N51" s="4" t="s">
        <v>283</v>
      </c>
      <c r="O51" s="4" t="s">
        <v>182</v>
      </c>
      <c r="P51" s="4" t="s">
        <v>183</v>
      </c>
      <c r="Q51" s="185"/>
    </row>
    <row r="52" spans="1:17" ht="49.5" x14ac:dyDescent="0.15">
      <c r="A52" s="743"/>
      <c r="B52" s="5">
        <v>4</v>
      </c>
      <c r="C52" s="219" t="s">
        <v>250</v>
      </c>
      <c r="D52" s="5" t="s">
        <v>21</v>
      </c>
      <c r="E52" s="9">
        <f>600*4</f>
        <v>2400</v>
      </c>
      <c r="F52" s="5">
        <f>6*4</f>
        <v>24</v>
      </c>
      <c r="G52" s="5">
        <v>11</v>
      </c>
      <c r="H52" s="5">
        <f>1*4</f>
        <v>4</v>
      </c>
      <c r="I52" s="5"/>
      <c r="J52" s="5" t="s">
        <v>55</v>
      </c>
      <c r="K52" s="5">
        <v>30</v>
      </c>
      <c r="L52" s="5"/>
      <c r="M52" s="9">
        <f>7000*3+3000*4</f>
        <v>33000</v>
      </c>
      <c r="N52" s="4" t="s">
        <v>383</v>
      </c>
      <c r="O52" s="4" t="s">
        <v>402</v>
      </c>
      <c r="P52" s="4" t="s">
        <v>1456</v>
      </c>
      <c r="Q52" s="185"/>
    </row>
    <row r="53" spans="1:17" ht="49.5" x14ac:dyDescent="0.15">
      <c r="A53" s="743"/>
      <c r="B53" s="5">
        <v>5</v>
      </c>
      <c r="C53" s="658" t="s">
        <v>229</v>
      </c>
      <c r="D53" s="5" t="s">
        <v>564</v>
      </c>
      <c r="E53" s="9">
        <f>800*5</f>
        <v>4000</v>
      </c>
      <c r="F53" s="5">
        <f>8*5</f>
        <v>40</v>
      </c>
      <c r="G53" s="5">
        <v>13</v>
      </c>
      <c r="H53" s="5">
        <f>1*5</f>
        <v>5</v>
      </c>
      <c r="I53" s="5"/>
      <c r="J53" s="5" t="s">
        <v>52</v>
      </c>
      <c r="K53" s="5">
        <v>70</v>
      </c>
      <c r="L53" s="4" t="s">
        <v>120</v>
      </c>
      <c r="M53" s="9">
        <f>30000*4+10000*5</f>
        <v>170000</v>
      </c>
      <c r="N53" s="4" t="s">
        <v>2481</v>
      </c>
      <c r="O53" s="4" t="s">
        <v>125</v>
      </c>
      <c r="P53" s="4" t="s">
        <v>565</v>
      </c>
      <c r="Q53" s="229" t="s">
        <v>610</v>
      </c>
    </row>
    <row r="54" spans="1:17" ht="66" x14ac:dyDescent="0.15">
      <c r="A54" s="743"/>
      <c r="B54" s="5">
        <v>5</v>
      </c>
      <c r="C54" s="658" t="s">
        <v>229</v>
      </c>
      <c r="D54" s="5" t="s">
        <v>2477</v>
      </c>
      <c r="E54" s="9">
        <f>800*4</f>
        <v>3200</v>
      </c>
      <c r="F54" s="5">
        <f>8*4</f>
        <v>32</v>
      </c>
      <c r="G54" s="5">
        <v>13</v>
      </c>
      <c r="H54" s="5">
        <f>1*4</f>
        <v>4</v>
      </c>
      <c r="I54" s="5"/>
      <c r="J54" s="5" t="s">
        <v>2478</v>
      </c>
      <c r="K54" s="5">
        <v>70</v>
      </c>
      <c r="L54" s="4"/>
      <c r="M54" s="9">
        <f>60000*3+10000*4</f>
        <v>220000</v>
      </c>
      <c r="N54" s="4" t="s">
        <v>2481</v>
      </c>
      <c r="O54" s="4" t="s">
        <v>2482</v>
      </c>
      <c r="P54" s="229" t="s">
        <v>2483</v>
      </c>
      <c r="Q54" s="187"/>
    </row>
    <row r="55" spans="1:17" x14ac:dyDescent="0.15">
      <c r="A55" s="743"/>
      <c r="B55" s="220" t="s">
        <v>518</v>
      </c>
      <c r="C55" s="221"/>
      <c r="D55" s="216"/>
      <c r="E55" s="52">
        <f>SUM(E50:E54)</f>
        <v>12220</v>
      </c>
      <c r="F55" s="52">
        <f t="shared" ref="F55:M55" si="13">SUM(F50:F54)</f>
        <v>124</v>
      </c>
      <c r="G55" s="52"/>
      <c r="H55" s="52">
        <f t="shared" si="13"/>
        <v>13</v>
      </c>
      <c r="I55" s="52"/>
      <c r="J55" s="52"/>
      <c r="K55" s="52">
        <f t="shared" si="13"/>
        <v>185</v>
      </c>
      <c r="L55" s="52"/>
      <c r="M55" s="52">
        <f t="shared" si="13"/>
        <v>441000</v>
      </c>
      <c r="N55" s="53"/>
      <c r="O55" s="53"/>
      <c r="P55" s="53"/>
      <c r="Q55" s="186"/>
    </row>
    <row r="56" spans="1:17" ht="30" customHeight="1" x14ac:dyDescent="0.15">
      <c r="A56" s="743"/>
      <c r="B56" s="5">
        <v>2</v>
      </c>
      <c r="C56" s="5" t="s">
        <v>297</v>
      </c>
      <c r="D56" s="5" t="s">
        <v>37</v>
      </c>
      <c r="E56" s="9">
        <f>400*4</f>
        <v>1600</v>
      </c>
      <c r="F56" s="5">
        <f>3*4</f>
        <v>12</v>
      </c>
      <c r="G56" s="5">
        <v>5</v>
      </c>
      <c r="H56" s="5"/>
      <c r="I56" s="5"/>
      <c r="J56" s="5" t="s">
        <v>50</v>
      </c>
      <c r="K56" s="5">
        <v>5</v>
      </c>
      <c r="L56" s="5"/>
      <c r="M56" s="9">
        <f>5000*2+2000*4</f>
        <v>18000</v>
      </c>
      <c r="N56" s="4" t="s">
        <v>376</v>
      </c>
      <c r="O56" s="4" t="s">
        <v>175</v>
      </c>
      <c r="P56" s="4"/>
      <c r="Q56" s="185"/>
    </row>
    <row r="57" spans="1:17" ht="33" x14ac:dyDescent="0.15">
      <c r="A57" s="743"/>
      <c r="B57" s="5">
        <v>3</v>
      </c>
      <c r="C57" s="5" t="s">
        <v>297</v>
      </c>
      <c r="D57" s="5" t="s">
        <v>1468</v>
      </c>
      <c r="E57" s="9">
        <f>600*4</f>
        <v>2400</v>
      </c>
      <c r="F57" s="5">
        <f>4*3</f>
        <v>12</v>
      </c>
      <c r="G57" s="5">
        <v>7</v>
      </c>
      <c r="H57" s="5">
        <f>1*4</f>
        <v>4</v>
      </c>
      <c r="I57" s="5"/>
      <c r="J57" s="5" t="s">
        <v>57</v>
      </c>
      <c r="K57" s="5">
        <v>10</v>
      </c>
      <c r="L57" s="5"/>
      <c r="M57" s="9">
        <f>7000*3+3000*4</f>
        <v>33000</v>
      </c>
      <c r="N57" s="4" t="s">
        <v>282</v>
      </c>
      <c r="O57" s="4" t="s">
        <v>173</v>
      </c>
      <c r="P57" s="4" t="s">
        <v>174</v>
      </c>
      <c r="Q57" s="185"/>
    </row>
    <row r="58" spans="1:17" ht="33" x14ac:dyDescent="0.15">
      <c r="A58" s="743"/>
      <c r="B58" s="5">
        <v>3</v>
      </c>
      <c r="C58" s="5" t="s">
        <v>297</v>
      </c>
      <c r="D58" s="5" t="s">
        <v>533</v>
      </c>
      <c r="E58" s="9">
        <f>600*6</f>
        <v>3600</v>
      </c>
      <c r="F58" s="5">
        <f>4*6</f>
        <v>24</v>
      </c>
      <c r="G58" s="5">
        <v>7</v>
      </c>
      <c r="H58" s="5"/>
      <c r="I58" s="5"/>
      <c r="J58" s="5" t="s">
        <v>54</v>
      </c>
      <c r="K58" s="5">
        <v>20</v>
      </c>
      <c r="L58" s="5"/>
      <c r="M58" s="9">
        <f>15000*4+4500*6</f>
        <v>87000</v>
      </c>
      <c r="N58" s="4" t="s">
        <v>281</v>
      </c>
      <c r="O58" s="4" t="s">
        <v>177</v>
      </c>
      <c r="P58" s="4" t="s">
        <v>178</v>
      </c>
      <c r="Q58" s="185" t="s">
        <v>179</v>
      </c>
    </row>
    <row r="59" spans="1:17" ht="66" x14ac:dyDescent="0.15">
      <c r="A59" s="743"/>
      <c r="B59" s="5">
        <v>4</v>
      </c>
      <c r="C59" s="5" t="s">
        <v>253</v>
      </c>
      <c r="D59" s="5" t="s">
        <v>675</v>
      </c>
      <c r="E59" s="9">
        <f>800*6</f>
        <v>4800</v>
      </c>
      <c r="F59" s="5">
        <f>6*6</f>
        <v>36</v>
      </c>
      <c r="G59" s="5">
        <v>9</v>
      </c>
      <c r="H59" s="5"/>
      <c r="I59" s="5"/>
      <c r="J59" s="5" t="s">
        <v>676</v>
      </c>
      <c r="K59" s="5">
        <v>30</v>
      </c>
      <c r="L59" s="4" t="s">
        <v>119</v>
      </c>
      <c r="M59" s="9">
        <f>15000*4+4500*6</f>
        <v>87000</v>
      </c>
      <c r="N59" s="4" t="s">
        <v>176</v>
      </c>
      <c r="O59" s="4" t="s">
        <v>677</v>
      </c>
      <c r="P59" s="4" t="s">
        <v>678</v>
      </c>
      <c r="Q59" s="185"/>
    </row>
    <row r="60" spans="1:17" ht="49.5" x14ac:dyDescent="0.15">
      <c r="A60" s="743"/>
      <c r="B60" s="5">
        <v>5</v>
      </c>
      <c r="C60" s="655" t="s">
        <v>298</v>
      </c>
      <c r="D60" s="5" t="s">
        <v>556</v>
      </c>
      <c r="E60" s="9">
        <f>1000*6</f>
        <v>6000</v>
      </c>
      <c r="F60" s="5">
        <f>8*6</f>
        <v>48</v>
      </c>
      <c r="G60" s="5">
        <v>11</v>
      </c>
      <c r="H60" s="5">
        <v>1</v>
      </c>
      <c r="I60" s="359" t="s">
        <v>1759</v>
      </c>
      <c r="J60" s="5" t="s">
        <v>53</v>
      </c>
      <c r="K60" s="5">
        <v>70</v>
      </c>
      <c r="L60" s="4" t="s">
        <v>603</v>
      </c>
      <c r="M60" s="9"/>
      <c r="N60" s="4" t="s">
        <v>2820</v>
      </c>
      <c r="O60" s="4" t="s">
        <v>581</v>
      </c>
      <c r="P60" s="18" t="s">
        <v>557</v>
      </c>
      <c r="Q60" s="185"/>
    </row>
    <row r="61" spans="1:17" x14ac:dyDescent="0.15">
      <c r="A61" s="743"/>
      <c r="B61" s="220" t="s">
        <v>520</v>
      </c>
      <c r="C61" s="221"/>
      <c r="D61" s="216"/>
      <c r="E61" s="52">
        <f>SUM(E56:E60)</f>
        <v>18400</v>
      </c>
      <c r="F61" s="52">
        <f t="shared" ref="F61:M61" si="14">SUM(F56:F60)</f>
        <v>132</v>
      </c>
      <c r="G61" s="52"/>
      <c r="H61" s="52">
        <f t="shared" si="14"/>
        <v>5</v>
      </c>
      <c r="I61" s="52"/>
      <c r="J61" s="52"/>
      <c r="K61" s="52">
        <f t="shared" si="14"/>
        <v>135</v>
      </c>
      <c r="L61" s="52"/>
      <c r="M61" s="52">
        <f t="shared" si="14"/>
        <v>225000</v>
      </c>
      <c r="N61" s="53"/>
      <c r="O61" s="53"/>
      <c r="P61" s="53"/>
      <c r="Q61" s="186"/>
    </row>
    <row r="62" spans="1:17" ht="66" x14ac:dyDescent="0.15">
      <c r="A62" s="743"/>
      <c r="B62" s="5">
        <v>5</v>
      </c>
      <c r="C62" s="658" t="s">
        <v>229</v>
      </c>
      <c r="D62" s="61" t="s">
        <v>554</v>
      </c>
      <c r="E62" s="9">
        <f>800*4</f>
        <v>3200</v>
      </c>
      <c r="F62" s="5">
        <f>8*4</f>
        <v>32</v>
      </c>
      <c r="G62" s="5">
        <v>15</v>
      </c>
      <c r="H62" s="5">
        <f>1*4</f>
        <v>4</v>
      </c>
      <c r="I62" s="5"/>
      <c r="J62" s="5" t="s">
        <v>1337</v>
      </c>
      <c r="K62" s="5">
        <v>70</v>
      </c>
      <c r="L62" s="5" t="s">
        <v>116</v>
      </c>
      <c r="M62" s="9">
        <f>60000*3+10000*4</f>
        <v>220000</v>
      </c>
      <c r="N62" s="4" t="s">
        <v>2484</v>
      </c>
      <c r="O62" s="4" t="s">
        <v>421</v>
      </c>
      <c r="P62" s="18" t="s">
        <v>1466</v>
      </c>
      <c r="Q62" s="185"/>
    </row>
    <row r="63" spans="1:17" ht="66" x14ac:dyDescent="0.15">
      <c r="A63" s="743"/>
      <c r="B63" s="5">
        <v>5</v>
      </c>
      <c r="C63" s="658" t="s">
        <v>229</v>
      </c>
      <c r="D63" s="568" t="s">
        <v>2479</v>
      </c>
      <c r="E63" s="9">
        <f>800*5</f>
        <v>4000</v>
      </c>
      <c r="F63" s="5">
        <f>8*5</f>
        <v>40</v>
      </c>
      <c r="G63" s="5">
        <v>15</v>
      </c>
      <c r="H63" s="5">
        <f>1*5</f>
        <v>5</v>
      </c>
      <c r="I63" s="5"/>
      <c r="J63" s="5" t="s">
        <v>2480</v>
      </c>
      <c r="K63" s="5">
        <v>70</v>
      </c>
      <c r="L63" s="5" t="s">
        <v>116</v>
      </c>
      <c r="M63" s="9">
        <f>60000*4+10000*5</f>
        <v>290000</v>
      </c>
      <c r="N63" s="4" t="s">
        <v>2484</v>
      </c>
      <c r="O63" s="4" t="s">
        <v>2485</v>
      </c>
      <c r="P63" s="19" t="s">
        <v>2486</v>
      </c>
      <c r="Q63" s="229" t="s">
        <v>2487</v>
      </c>
    </row>
    <row r="64" spans="1:17" ht="66.75" thickBot="1" x14ac:dyDescent="0.2">
      <c r="A64" s="744"/>
      <c r="B64" s="175">
        <v>5</v>
      </c>
      <c r="C64" s="175" t="s">
        <v>40</v>
      </c>
      <c r="D64" s="569" t="s">
        <v>602</v>
      </c>
      <c r="E64" s="176">
        <f>1000*6</f>
        <v>6000</v>
      </c>
      <c r="F64" s="175">
        <f>8*6</f>
        <v>48</v>
      </c>
      <c r="G64" s="175">
        <f>11+1</f>
        <v>12</v>
      </c>
      <c r="H64" s="175">
        <f>2*6</f>
        <v>12</v>
      </c>
      <c r="I64" s="175"/>
      <c r="J64" s="175" t="s">
        <v>121</v>
      </c>
      <c r="K64" s="175"/>
      <c r="L64" s="230" t="s">
        <v>604</v>
      </c>
      <c r="M64" s="176">
        <f>60000*4+10000*6</f>
        <v>300000</v>
      </c>
      <c r="N64" s="212" t="s">
        <v>380</v>
      </c>
      <c r="O64" s="212" t="s">
        <v>126</v>
      </c>
      <c r="P64" s="212" t="s">
        <v>127</v>
      </c>
      <c r="Q64" s="231" t="s">
        <v>598</v>
      </c>
    </row>
    <row r="65" spans="1:17" ht="33" x14ac:dyDescent="0.15">
      <c r="A65" s="745" t="s">
        <v>399</v>
      </c>
      <c r="B65" s="177">
        <v>4</v>
      </c>
      <c r="C65" s="174" t="s">
        <v>250</v>
      </c>
      <c r="D65" s="27" t="s">
        <v>130</v>
      </c>
      <c r="E65" s="29">
        <f>600*6</f>
        <v>3600</v>
      </c>
      <c r="F65" s="27">
        <f>6*6</f>
        <v>36</v>
      </c>
      <c r="G65" s="27">
        <v>11</v>
      </c>
      <c r="H65" s="27">
        <f>1*6</f>
        <v>6</v>
      </c>
      <c r="I65" s="27"/>
      <c r="J65" s="27" t="s">
        <v>74</v>
      </c>
      <c r="K65" s="27">
        <v>30</v>
      </c>
      <c r="L65" s="27"/>
      <c r="M65" s="29">
        <f>15000*3+4500*6</f>
        <v>72000</v>
      </c>
      <c r="N65" s="183" t="s">
        <v>284</v>
      </c>
      <c r="O65" s="183" t="s">
        <v>131</v>
      </c>
      <c r="P65" s="183" t="s">
        <v>132</v>
      </c>
      <c r="Q65" s="184"/>
    </row>
    <row r="66" spans="1:17" ht="33" x14ac:dyDescent="0.15">
      <c r="A66" s="746"/>
      <c r="B66" s="54">
        <v>4</v>
      </c>
      <c r="C66" s="181" t="s">
        <v>250</v>
      </c>
      <c r="D66" s="5" t="s">
        <v>2117</v>
      </c>
      <c r="E66" s="9">
        <f>600*6</f>
        <v>3600</v>
      </c>
      <c r="F66" s="5">
        <f>6*6</f>
        <v>36</v>
      </c>
      <c r="G66" s="5">
        <v>11</v>
      </c>
      <c r="H66" s="5">
        <f>1*6</f>
        <v>6</v>
      </c>
      <c r="I66" s="5"/>
      <c r="J66" s="5" t="s">
        <v>77</v>
      </c>
      <c r="K66" s="5">
        <v>30</v>
      </c>
      <c r="L66" s="5"/>
      <c r="M66" s="9">
        <f>15000*3+4500*6</f>
        <v>72000</v>
      </c>
      <c r="N66" s="4" t="s">
        <v>284</v>
      </c>
      <c r="O66" s="4" t="s">
        <v>128</v>
      </c>
      <c r="P66" s="4" t="s">
        <v>129</v>
      </c>
      <c r="Q66" s="185"/>
    </row>
    <row r="67" spans="1:17" ht="66" x14ac:dyDescent="0.15">
      <c r="A67" s="746"/>
      <c r="B67" s="54">
        <v>5</v>
      </c>
      <c r="C67" s="658" t="s">
        <v>229</v>
      </c>
      <c r="D67" s="5" t="s">
        <v>2118</v>
      </c>
      <c r="E67" s="9">
        <f>800*6</f>
        <v>4800</v>
      </c>
      <c r="F67" s="5">
        <f>8*6</f>
        <v>48</v>
      </c>
      <c r="G67" s="5">
        <v>13</v>
      </c>
      <c r="H67" s="5">
        <f>1*6</f>
        <v>6</v>
      </c>
      <c r="I67" s="5"/>
      <c r="J67" s="5" t="s">
        <v>76</v>
      </c>
      <c r="K67" s="5">
        <v>70</v>
      </c>
      <c r="L67" s="4" t="s">
        <v>120</v>
      </c>
      <c r="M67" s="9">
        <f>60000*3+10000*6</f>
        <v>240000</v>
      </c>
      <c r="N67" s="4" t="s">
        <v>2481</v>
      </c>
      <c r="O67" s="4" t="s">
        <v>124</v>
      </c>
      <c r="P67" s="18" t="s">
        <v>2146</v>
      </c>
      <c r="Q67" s="185"/>
    </row>
    <row r="68" spans="1:17" x14ac:dyDescent="0.15">
      <c r="A68" s="746"/>
      <c r="B68" s="220" t="s">
        <v>518</v>
      </c>
      <c r="C68" s="221"/>
      <c r="D68" s="180"/>
      <c r="E68" s="52">
        <f>SUM(E65:E67)</f>
        <v>12000</v>
      </c>
      <c r="F68" s="52">
        <f t="shared" ref="F68:M68" si="15">SUM(F65:F67)</f>
        <v>120</v>
      </c>
      <c r="G68" s="52"/>
      <c r="H68" s="52">
        <f t="shared" si="15"/>
        <v>18</v>
      </c>
      <c r="I68" s="52"/>
      <c r="J68" s="52"/>
      <c r="K68" s="52">
        <f t="shared" si="15"/>
        <v>130</v>
      </c>
      <c r="L68" s="52"/>
      <c r="M68" s="52">
        <f t="shared" si="15"/>
        <v>384000</v>
      </c>
      <c r="N68" s="53"/>
      <c r="O68" s="53"/>
      <c r="P68" s="53"/>
      <c r="Q68" s="186"/>
    </row>
    <row r="69" spans="1:17" ht="30" customHeight="1" x14ac:dyDescent="0.15">
      <c r="A69" s="746"/>
      <c r="B69" s="54">
        <v>4</v>
      </c>
      <c r="C69" s="5" t="s">
        <v>297</v>
      </c>
      <c r="D69" s="5" t="s">
        <v>600</v>
      </c>
      <c r="E69" s="9">
        <f>800*4</f>
        <v>3200</v>
      </c>
      <c r="F69" s="5">
        <f>6*4</f>
        <v>24</v>
      </c>
      <c r="G69" s="5">
        <v>9</v>
      </c>
      <c r="H69" s="5">
        <f>1*4</f>
        <v>4</v>
      </c>
      <c r="I69" s="5"/>
      <c r="J69" s="5" t="s">
        <v>73</v>
      </c>
      <c r="K69" s="5">
        <v>30</v>
      </c>
      <c r="L69" s="5"/>
      <c r="M69" s="9">
        <f>15000*3+4500*4</f>
        <v>63000</v>
      </c>
      <c r="N69" s="4" t="s">
        <v>379</v>
      </c>
      <c r="O69" s="4" t="s">
        <v>122</v>
      </c>
      <c r="P69" s="4" t="s">
        <v>123</v>
      </c>
      <c r="Q69" s="187"/>
    </row>
    <row r="70" spans="1:17" ht="49.5" x14ac:dyDescent="0.15">
      <c r="A70" s="746"/>
      <c r="B70" s="54">
        <v>5</v>
      </c>
      <c r="C70" s="655" t="s">
        <v>298</v>
      </c>
      <c r="D70" s="5" t="s">
        <v>2149</v>
      </c>
      <c r="E70" s="9">
        <f>1000*4</f>
        <v>4000</v>
      </c>
      <c r="F70" s="5">
        <f>8*4</f>
        <v>32</v>
      </c>
      <c r="G70" s="5">
        <v>11</v>
      </c>
      <c r="H70" s="5">
        <f>1*4</f>
        <v>4</v>
      </c>
      <c r="I70" s="5"/>
      <c r="J70" s="5" t="s">
        <v>75</v>
      </c>
      <c r="K70" s="5">
        <v>70</v>
      </c>
      <c r="L70" s="4" t="s">
        <v>133</v>
      </c>
      <c r="M70" s="9">
        <f>60000*3+10000*4</f>
        <v>220000</v>
      </c>
      <c r="N70" s="4" t="s">
        <v>2820</v>
      </c>
      <c r="O70" s="4" t="s">
        <v>134</v>
      </c>
      <c r="P70" s="18" t="s">
        <v>2150</v>
      </c>
      <c r="Q70" s="185"/>
    </row>
    <row r="71" spans="1:17" ht="99" x14ac:dyDescent="0.15">
      <c r="A71" s="747"/>
      <c r="B71" s="54">
        <v>5</v>
      </c>
      <c r="C71" s="655" t="s">
        <v>298</v>
      </c>
      <c r="D71" s="5" t="s">
        <v>2942</v>
      </c>
      <c r="E71" s="633">
        <f>1000*6</f>
        <v>6000</v>
      </c>
      <c r="F71" s="632">
        <f>8*6</f>
        <v>48</v>
      </c>
      <c r="G71" s="632">
        <f>11</f>
        <v>11</v>
      </c>
      <c r="H71" s="632">
        <f>1*6</f>
        <v>6</v>
      </c>
      <c r="I71" s="632"/>
      <c r="J71" s="19" t="s">
        <v>2946</v>
      </c>
      <c r="K71" s="632">
        <v>70</v>
      </c>
      <c r="L71" s="19" t="s">
        <v>2982</v>
      </c>
      <c r="M71" s="633">
        <f>60000*4+10000*6</f>
        <v>300000</v>
      </c>
      <c r="N71" s="4" t="s">
        <v>2820</v>
      </c>
      <c r="O71" s="4" t="s">
        <v>2943</v>
      </c>
      <c r="P71" s="4" t="s">
        <v>2944</v>
      </c>
      <c r="Q71" s="640" t="s">
        <v>2945</v>
      </c>
    </row>
    <row r="72" spans="1:17" ht="17.25" thickBot="1" x14ac:dyDescent="0.2">
      <c r="A72" s="748"/>
      <c r="B72" s="232" t="s">
        <v>520</v>
      </c>
      <c r="C72" s="233"/>
      <c r="D72" s="570"/>
      <c r="E72" s="641">
        <f>SUM(E69:E71)</f>
        <v>13200</v>
      </c>
      <c r="F72" s="641">
        <f t="shared" ref="F72:M72" si="16">SUM(F69:F71)</f>
        <v>104</v>
      </c>
      <c r="G72" s="641"/>
      <c r="H72" s="641">
        <f t="shared" si="16"/>
        <v>14</v>
      </c>
      <c r="I72" s="641"/>
      <c r="J72" s="641"/>
      <c r="K72" s="641">
        <f t="shared" si="16"/>
        <v>170</v>
      </c>
      <c r="L72" s="641"/>
      <c r="M72" s="641">
        <f t="shared" si="16"/>
        <v>583000</v>
      </c>
      <c r="N72" s="642"/>
      <c r="O72" s="642"/>
      <c r="P72" s="642"/>
      <c r="Q72" s="189"/>
    </row>
    <row r="73" spans="1:17" ht="30" customHeight="1" x14ac:dyDescent="0.15">
      <c r="A73" s="742" t="s">
        <v>83</v>
      </c>
      <c r="B73" s="27">
        <v>4</v>
      </c>
      <c r="C73" s="174" t="s">
        <v>250</v>
      </c>
      <c r="D73" s="27" t="s">
        <v>82</v>
      </c>
      <c r="E73" s="29">
        <f>600*4</f>
        <v>2400</v>
      </c>
      <c r="F73" s="27">
        <f>6*4</f>
        <v>24</v>
      </c>
      <c r="G73" s="27">
        <v>11</v>
      </c>
      <c r="H73" s="27">
        <f>1*4</f>
        <v>4</v>
      </c>
      <c r="I73" s="27"/>
      <c r="J73" s="27" t="s">
        <v>79</v>
      </c>
      <c r="K73" s="27">
        <v>30</v>
      </c>
      <c r="L73" s="27"/>
      <c r="M73" s="29">
        <f>15000*3+4500*4</f>
        <v>63000</v>
      </c>
      <c r="N73" s="183" t="s">
        <v>284</v>
      </c>
      <c r="O73" s="183" t="s">
        <v>403</v>
      </c>
      <c r="P73" s="183" t="s">
        <v>404</v>
      </c>
      <c r="Q73" s="184"/>
    </row>
    <row r="74" spans="1:17" ht="49.5" x14ac:dyDescent="0.15">
      <c r="A74" s="743"/>
      <c r="B74" s="5">
        <v>5</v>
      </c>
      <c r="C74" s="658" t="s">
        <v>229</v>
      </c>
      <c r="D74" s="5" t="s">
        <v>558</v>
      </c>
      <c r="E74" s="9">
        <f>800*6</f>
        <v>4800</v>
      </c>
      <c r="F74" s="5">
        <f>8*6</f>
        <v>48</v>
      </c>
      <c r="G74" s="5">
        <v>13</v>
      </c>
      <c r="H74" s="5">
        <f>1*6</f>
        <v>6</v>
      </c>
      <c r="I74" s="5"/>
      <c r="J74" s="5" t="s">
        <v>80</v>
      </c>
      <c r="K74" s="5">
        <v>70</v>
      </c>
      <c r="L74" s="4" t="s">
        <v>405</v>
      </c>
      <c r="M74" s="9">
        <f>60000*3+10000*6</f>
        <v>240000</v>
      </c>
      <c r="N74" s="4" t="s">
        <v>2481</v>
      </c>
      <c r="O74" s="4" t="s">
        <v>406</v>
      </c>
      <c r="P74" s="18" t="s">
        <v>559</v>
      </c>
      <c r="Q74" s="185"/>
    </row>
    <row r="75" spans="1:17" ht="82.5" x14ac:dyDescent="0.15">
      <c r="A75" s="743"/>
      <c r="B75" s="634">
        <v>5</v>
      </c>
      <c r="C75" s="658" t="s">
        <v>229</v>
      </c>
      <c r="D75" s="5" t="s">
        <v>2939</v>
      </c>
      <c r="E75" s="633">
        <f>800*5</f>
        <v>4000</v>
      </c>
      <c r="F75" s="632">
        <f>8*5</f>
        <v>40</v>
      </c>
      <c r="G75" s="632">
        <v>13</v>
      </c>
      <c r="H75" s="632">
        <f>1*5</f>
        <v>5</v>
      </c>
      <c r="I75" s="5"/>
      <c r="J75" s="4" t="s">
        <v>2947</v>
      </c>
      <c r="K75" s="5">
        <v>70</v>
      </c>
      <c r="L75" s="19" t="s">
        <v>2980</v>
      </c>
      <c r="M75" s="633">
        <f>60000*4+10000*5</f>
        <v>290000</v>
      </c>
      <c r="N75" s="4" t="s">
        <v>2481</v>
      </c>
      <c r="O75" s="4" t="s">
        <v>2940</v>
      </c>
      <c r="P75" s="19" t="s">
        <v>2941</v>
      </c>
      <c r="Q75" s="229" t="s">
        <v>2981</v>
      </c>
    </row>
    <row r="76" spans="1:17" x14ac:dyDescent="0.15">
      <c r="A76" s="743"/>
      <c r="B76" s="635" t="s">
        <v>518</v>
      </c>
      <c r="C76" s="636"/>
      <c r="D76" s="637"/>
      <c r="E76" s="638">
        <f>SUM(E73:E75)</f>
        <v>11200</v>
      </c>
      <c r="F76" s="638">
        <f t="shared" ref="F76:M76" si="17">SUM(F73:F75)</f>
        <v>112</v>
      </c>
      <c r="G76" s="638"/>
      <c r="H76" s="638">
        <f t="shared" si="17"/>
        <v>15</v>
      </c>
      <c r="I76" s="638"/>
      <c r="J76" s="638"/>
      <c r="K76" s="638">
        <f t="shared" si="17"/>
        <v>170</v>
      </c>
      <c r="L76" s="638">
        <f t="shared" si="17"/>
        <v>0</v>
      </c>
      <c r="M76" s="638">
        <f t="shared" si="17"/>
        <v>593000</v>
      </c>
      <c r="N76" s="639"/>
      <c r="O76" s="639"/>
      <c r="P76" s="639"/>
      <c r="Q76" s="186"/>
    </row>
    <row r="77" spans="1:17" ht="33" x14ac:dyDescent="0.15">
      <c r="A77" s="743"/>
      <c r="B77" s="5">
        <v>4</v>
      </c>
      <c r="C77" s="5" t="s">
        <v>534</v>
      </c>
      <c r="D77" s="5" t="s">
        <v>605</v>
      </c>
      <c r="E77" s="9">
        <f>800*6</f>
        <v>4800</v>
      </c>
      <c r="F77" s="5">
        <f>6*6</f>
        <v>36</v>
      </c>
      <c r="G77" s="5">
        <v>9</v>
      </c>
      <c r="H77" s="5">
        <f>1*6</f>
        <v>6</v>
      </c>
      <c r="I77" s="5"/>
      <c r="J77" s="5" t="s">
        <v>2938</v>
      </c>
      <c r="K77" s="5">
        <v>30</v>
      </c>
      <c r="L77" s="4" t="s">
        <v>606</v>
      </c>
      <c r="M77" s="9">
        <f>15000*3+4500*6</f>
        <v>72000</v>
      </c>
      <c r="N77" s="4" t="s">
        <v>379</v>
      </c>
      <c r="O77" s="4" t="s">
        <v>407</v>
      </c>
      <c r="P77" s="4" t="s">
        <v>408</v>
      </c>
      <c r="Q77" s="185"/>
    </row>
    <row r="78" spans="1:17" ht="33" x14ac:dyDescent="0.15">
      <c r="A78" s="743"/>
      <c r="B78" s="5">
        <v>4</v>
      </c>
      <c r="C78" s="5" t="s">
        <v>253</v>
      </c>
      <c r="D78" s="5" t="s">
        <v>2935</v>
      </c>
      <c r="E78" s="9">
        <f>800*6</f>
        <v>4800</v>
      </c>
      <c r="F78" s="5">
        <f>6*6</f>
        <v>36</v>
      </c>
      <c r="G78" s="5">
        <v>9</v>
      </c>
      <c r="H78" s="5">
        <f>1*6</f>
        <v>6</v>
      </c>
      <c r="I78" s="5"/>
      <c r="J78" s="5" t="s">
        <v>78</v>
      </c>
      <c r="K78" s="5">
        <v>30</v>
      </c>
      <c r="L78" s="5"/>
      <c r="M78" s="9">
        <f>15000*3+4500*6</f>
        <v>72000</v>
      </c>
      <c r="N78" s="4" t="s">
        <v>379</v>
      </c>
      <c r="O78" s="4" t="s">
        <v>2936</v>
      </c>
      <c r="P78" s="4" t="s">
        <v>2937</v>
      </c>
      <c r="Q78" s="185"/>
    </row>
    <row r="79" spans="1:17" ht="66" x14ac:dyDescent="0.15">
      <c r="A79" s="743"/>
      <c r="B79" s="5">
        <v>5</v>
      </c>
      <c r="C79" s="655" t="s">
        <v>298</v>
      </c>
      <c r="D79" s="5" t="s">
        <v>560</v>
      </c>
      <c r="E79" s="9">
        <f>1200*6</f>
        <v>7200</v>
      </c>
      <c r="F79" s="5">
        <f>8*6</f>
        <v>48</v>
      </c>
      <c r="G79" s="5">
        <v>11</v>
      </c>
      <c r="H79" s="5">
        <f>1*6</f>
        <v>6</v>
      </c>
      <c r="I79" s="5"/>
      <c r="J79" s="5" t="s">
        <v>580</v>
      </c>
      <c r="K79" s="5">
        <v>70</v>
      </c>
      <c r="L79" s="4" t="s">
        <v>607</v>
      </c>
      <c r="M79" s="9">
        <f>60000*3+10000*6</f>
        <v>240000</v>
      </c>
      <c r="N79" s="4" t="s">
        <v>2820</v>
      </c>
      <c r="O79" s="4" t="s">
        <v>601</v>
      </c>
      <c r="P79" s="18" t="s">
        <v>608</v>
      </c>
      <c r="Q79" s="185"/>
    </row>
    <row r="80" spans="1:17" ht="17.25" thickBot="1" x14ac:dyDescent="0.2">
      <c r="A80" s="744"/>
      <c r="B80" s="232" t="s">
        <v>519</v>
      </c>
      <c r="C80" s="233"/>
      <c r="D80" s="160"/>
      <c r="E80" s="161">
        <f>SUM(E77:E79)</f>
        <v>16800</v>
      </c>
      <c r="F80" s="161">
        <f t="shared" ref="F80:M80" si="18">SUM(F77:F79)</f>
        <v>120</v>
      </c>
      <c r="G80" s="161"/>
      <c r="H80" s="161">
        <f t="shared" si="18"/>
        <v>18</v>
      </c>
      <c r="I80" s="161"/>
      <c r="J80" s="161"/>
      <c r="K80" s="161">
        <f t="shared" si="18"/>
        <v>130</v>
      </c>
      <c r="L80" s="161"/>
      <c r="M80" s="161">
        <f t="shared" si="18"/>
        <v>384000</v>
      </c>
      <c r="N80" s="188"/>
      <c r="O80" s="188"/>
      <c r="P80" s="188"/>
      <c r="Q80" s="189"/>
    </row>
    <row r="81" spans="1:17" s="256" customFormat="1" ht="51" customHeight="1" x14ac:dyDescent="0.15">
      <c r="A81" s="749" t="s">
        <v>1548</v>
      </c>
      <c r="B81" s="254">
        <v>3</v>
      </c>
      <c r="C81" s="440" t="s">
        <v>250</v>
      </c>
      <c r="D81" s="441" t="s">
        <v>1553</v>
      </c>
      <c r="E81" s="442">
        <f>400*4</f>
        <v>1600</v>
      </c>
      <c r="F81" s="441">
        <f>4*4</f>
        <v>16</v>
      </c>
      <c r="G81" s="441">
        <v>9</v>
      </c>
      <c r="H81" s="441"/>
      <c r="I81" s="258" t="s">
        <v>1757</v>
      </c>
      <c r="J81" s="441" t="s">
        <v>1570</v>
      </c>
      <c r="K81" s="441">
        <v>10</v>
      </c>
      <c r="L81" s="441"/>
      <c r="M81" s="442">
        <f>7000*3+3000*4</f>
        <v>33000</v>
      </c>
      <c r="N81" s="258" t="s">
        <v>285</v>
      </c>
      <c r="O81" s="443" t="s">
        <v>1564</v>
      </c>
      <c r="P81" s="443" t="s">
        <v>1565</v>
      </c>
      <c r="Q81" s="444"/>
    </row>
    <row r="82" spans="1:17" s="256" customFormat="1" ht="66.75" thickBot="1" x14ac:dyDescent="0.2">
      <c r="A82" s="750"/>
      <c r="B82" s="31">
        <v>4</v>
      </c>
      <c r="C82" s="175" t="s">
        <v>250</v>
      </c>
      <c r="D82" s="30" t="s">
        <v>1552</v>
      </c>
      <c r="E82" s="32">
        <f>600*4</f>
        <v>2400</v>
      </c>
      <c r="F82" s="30">
        <f>6*4</f>
        <v>24</v>
      </c>
      <c r="G82" s="30">
        <v>11</v>
      </c>
      <c r="H82" s="30">
        <f>1*4</f>
        <v>4</v>
      </c>
      <c r="I82" s="212" t="s">
        <v>1758</v>
      </c>
      <c r="J82" s="30" t="s">
        <v>1563</v>
      </c>
      <c r="K82" s="30">
        <v>30</v>
      </c>
      <c r="L82" s="30"/>
      <c r="M82" s="32">
        <f>15000*3+4500*4</f>
        <v>63000</v>
      </c>
      <c r="N82" s="212" t="s">
        <v>284</v>
      </c>
      <c r="O82" s="230" t="s">
        <v>1566</v>
      </c>
      <c r="P82" s="230" t="s">
        <v>1567</v>
      </c>
      <c r="Q82" s="261"/>
    </row>
    <row r="83" spans="1:17" ht="99" customHeight="1" x14ac:dyDescent="0.15">
      <c r="A83" s="739" t="s">
        <v>2231</v>
      </c>
      <c r="B83" s="177">
        <v>5</v>
      </c>
      <c r="C83" s="656" t="s">
        <v>298</v>
      </c>
      <c r="D83" s="183" t="s">
        <v>871</v>
      </c>
      <c r="E83" s="29">
        <f>1200*6</f>
        <v>7200</v>
      </c>
      <c r="F83" s="27">
        <f>8*6</f>
        <v>48</v>
      </c>
      <c r="G83" s="27">
        <v>11</v>
      </c>
      <c r="H83" s="27">
        <f>1*6</f>
        <v>6</v>
      </c>
      <c r="I83" s="27"/>
      <c r="J83" s="27" t="s">
        <v>872</v>
      </c>
      <c r="K83" s="27">
        <v>70</v>
      </c>
      <c r="L83" s="183" t="s">
        <v>890</v>
      </c>
      <c r="M83" s="29">
        <f>60000*3+10000*6</f>
        <v>240000</v>
      </c>
      <c r="N83" s="183" t="s">
        <v>2820</v>
      </c>
      <c r="O83" s="183" t="s">
        <v>884</v>
      </c>
      <c r="P83" s="210" t="s">
        <v>885</v>
      </c>
      <c r="Q83" s="184"/>
    </row>
    <row r="84" spans="1:17" ht="49.5" x14ac:dyDescent="0.15">
      <c r="A84" s="740"/>
      <c r="B84" s="54">
        <v>5</v>
      </c>
      <c r="C84" s="209" t="s">
        <v>40</v>
      </c>
      <c r="D84" s="5" t="s">
        <v>870</v>
      </c>
      <c r="E84" s="9">
        <f>1200*6</f>
        <v>7200</v>
      </c>
      <c r="F84" s="5">
        <f>8*6</f>
        <v>48</v>
      </c>
      <c r="G84" s="5">
        <v>11</v>
      </c>
      <c r="H84" s="5">
        <f>1*6</f>
        <v>6</v>
      </c>
      <c r="I84" s="5"/>
      <c r="J84" s="5" t="s">
        <v>873</v>
      </c>
      <c r="K84" s="5"/>
      <c r="L84" s="4" t="s">
        <v>890</v>
      </c>
      <c r="M84" s="9">
        <f>60000*3+10000*6</f>
        <v>240000</v>
      </c>
      <c r="N84" s="4" t="s">
        <v>719</v>
      </c>
      <c r="O84" s="4" t="s">
        <v>886</v>
      </c>
      <c r="P84" s="18" t="s">
        <v>887</v>
      </c>
      <c r="Q84" s="185"/>
    </row>
    <row r="85" spans="1:17" ht="82.5" x14ac:dyDescent="0.15">
      <c r="A85" s="740"/>
      <c r="B85" s="54">
        <v>5</v>
      </c>
      <c r="C85" s="658" t="s">
        <v>229</v>
      </c>
      <c r="D85" s="5" t="s">
        <v>869</v>
      </c>
      <c r="E85" s="9">
        <f>800*4</f>
        <v>3200</v>
      </c>
      <c r="F85" s="5">
        <f>8*4</f>
        <v>32</v>
      </c>
      <c r="G85" s="5">
        <v>13</v>
      </c>
      <c r="H85" s="5">
        <f>1*4</f>
        <v>4</v>
      </c>
      <c r="I85" s="5"/>
      <c r="J85" s="5" t="s">
        <v>868</v>
      </c>
      <c r="K85" s="5">
        <v>70</v>
      </c>
      <c r="L85" s="4" t="s">
        <v>890</v>
      </c>
      <c r="M85" s="9">
        <f>60000*3+10000*4</f>
        <v>220000</v>
      </c>
      <c r="N85" s="4" t="s">
        <v>2481</v>
      </c>
      <c r="O85" s="4" t="s">
        <v>888</v>
      </c>
      <c r="P85" s="18" t="s">
        <v>889</v>
      </c>
      <c r="Q85" s="185"/>
    </row>
    <row r="86" spans="1:17" ht="66" x14ac:dyDescent="0.15">
      <c r="A86" s="740"/>
      <c r="B86" s="5">
        <v>5</v>
      </c>
      <c r="C86" s="483" t="s">
        <v>40</v>
      </c>
      <c r="D86" s="5" t="s">
        <v>665</v>
      </c>
      <c r="E86" s="9">
        <f>800*6</f>
        <v>4800</v>
      </c>
      <c r="F86" s="5">
        <f>8*6</f>
        <v>48</v>
      </c>
      <c r="G86" s="5">
        <v>11</v>
      </c>
      <c r="H86" s="5">
        <f>1*6</f>
        <v>6</v>
      </c>
      <c r="I86" s="4" t="s">
        <v>1756</v>
      </c>
      <c r="J86" s="5" t="s">
        <v>868</v>
      </c>
      <c r="K86" s="5"/>
      <c r="L86" s="4"/>
      <c r="M86" s="9">
        <f>60000*3+10000*6</f>
        <v>240000</v>
      </c>
      <c r="N86" s="4" t="s">
        <v>719</v>
      </c>
      <c r="O86" s="4" t="s">
        <v>667</v>
      </c>
      <c r="P86" s="18" t="s">
        <v>668</v>
      </c>
      <c r="Q86" s="185"/>
    </row>
    <row r="87" spans="1:17" ht="33" x14ac:dyDescent="0.15">
      <c r="A87" s="740"/>
      <c r="B87" s="480">
        <v>4</v>
      </c>
      <c r="C87" s="482" t="s">
        <v>2164</v>
      </c>
      <c r="D87" s="480" t="s">
        <v>2157</v>
      </c>
      <c r="E87" s="481">
        <f>600*4</f>
        <v>2400</v>
      </c>
      <c r="F87" s="480">
        <f>6*4</f>
        <v>24</v>
      </c>
      <c r="G87" s="480">
        <v>10</v>
      </c>
      <c r="H87" s="480">
        <f>1*4</f>
        <v>4</v>
      </c>
      <c r="I87" s="258" t="s">
        <v>2169</v>
      </c>
      <c r="J87" s="480" t="s">
        <v>2163</v>
      </c>
      <c r="K87" s="480"/>
      <c r="L87" s="258" t="s">
        <v>2190</v>
      </c>
      <c r="M87" s="481">
        <f>15000*3+4500*4</f>
        <v>63000</v>
      </c>
      <c r="N87" s="258" t="s">
        <v>2176</v>
      </c>
      <c r="O87" s="258" t="s">
        <v>2177</v>
      </c>
      <c r="P87" s="443" t="s">
        <v>2178</v>
      </c>
      <c r="Q87" s="260"/>
    </row>
    <row r="88" spans="1:17" ht="49.5" x14ac:dyDescent="0.15">
      <c r="A88" s="740"/>
      <c r="B88" s="5">
        <v>5</v>
      </c>
      <c r="C88" s="445" t="s">
        <v>2164</v>
      </c>
      <c r="D88" s="5" t="s">
        <v>2158</v>
      </c>
      <c r="E88" s="9">
        <f>800*6</f>
        <v>4800</v>
      </c>
      <c r="F88" s="5">
        <f>8*6</f>
        <v>48</v>
      </c>
      <c r="G88" s="5">
        <v>12</v>
      </c>
      <c r="H88" s="5">
        <f>1*6</f>
        <v>6</v>
      </c>
      <c r="I88" s="4" t="s">
        <v>2168</v>
      </c>
      <c r="J88" s="5" t="s">
        <v>2165</v>
      </c>
      <c r="K88" s="5"/>
      <c r="L88" s="4" t="s">
        <v>2189</v>
      </c>
      <c r="M88" s="9">
        <f>60000*3+10000*6</f>
        <v>240000</v>
      </c>
      <c r="N88" s="4" t="s">
        <v>2822</v>
      </c>
      <c r="O88" s="4" t="s">
        <v>2179</v>
      </c>
      <c r="P88" s="18" t="s">
        <v>2180</v>
      </c>
      <c r="Q88" s="185"/>
    </row>
    <row r="89" spans="1:17" ht="33" x14ac:dyDescent="0.15">
      <c r="A89" s="740"/>
      <c r="B89" s="5">
        <v>4</v>
      </c>
      <c r="C89" s="445" t="s">
        <v>2164</v>
      </c>
      <c r="D89" s="5" t="s">
        <v>2183</v>
      </c>
      <c r="E89" s="9">
        <f>600*4</f>
        <v>2400</v>
      </c>
      <c r="F89" s="5">
        <f>6*4</f>
        <v>24</v>
      </c>
      <c r="G89" s="5">
        <v>10</v>
      </c>
      <c r="H89" s="5">
        <f>1*4</f>
        <v>4</v>
      </c>
      <c r="I89" s="4" t="s">
        <v>1758</v>
      </c>
      <c r="J89" s="5" t="s">
        <v>2181</v>
      </c>
      <c r="K89" s="5"/>
      <c r="L89" s="4" t="s">
        <v>2190</v>
      </c>
      <c r="M89" s="9">
        <f>15000*3+4500*4</f>
        <v>63000</v>
      </c>
      <c r="N89" s="4" t="s">
        <v>2176</v>
      </c>
      <c r="O89" s="4" t="s">
        <v>2185</v>
      </c>
      <c r="P89" s="19" t="s">
        <v>2186</v>
      </c>
      <c r="Q89" s="185"/>
    </row>
    <row r="90" spans="1:17" ht="83.25" thickBot="1" x14ac:dyDescent="0.2">
      <c r="A90" s="740"/>
      <c r="B90" s="30">
        <v>5</v>
      </c>
      <c r="C90" s="175" t="s">
        <v>2164</v>
      </c>
      <c r="D90" s="30" t="s">
        <v>2184</v>
      </c>
      <c r="E90" s="32">
        <f>800*6</f>
        <v>4800</v>
      </c>
      <c r="F90" s="30">
        <f>8*6</f>
        <v>48</v>
      </c>
      <c r="G90" s="30">
        <v>12</v>
      </c>
      <c r="H90" s="30">
        <f>1*6</f>
        <v>6</v>
      </c>
      <c r="I90" s="212" t="s">
        <v>2168</v>
      </c>
      <c r="J90" s="30" t="s">
        <v>2182</v>
      </c>
      <c r="K90" s="30"/>
      <c r="L90" s="212" t="s">
        <v>2189</v>
      </c>
      <c r="M90" s="32">
        <f>60000*3+10000*6</f>
        <v>240000</v>
      </c>
      <c r="N90" s="212" t="s">
        <v>2822</v>
      </c>
      <c r="O90" s="212" t="s">
        <v>2187</v>
      </c>
      <c r="P90" s="446" t="s">
        <v>2188</v>
      </c>
      <c r="Q90" s="213"/>
    </row>
    <row r="91" spans="1:17" ht="33" x14ac:dyDescent="0.15">
      <c r="A91" s="740"/>
      <c r="B91" s="458">
        <v>4</v>
      </c>
      <c r="C91" s="458" t="s">
        <v>2239</v>
      </c>
      <c r="D91" s="458" t="s">
        <v>2238</v>
      </c>
      <c r="E91" s="457">
        <f>800*4</f>
        <v>3200</v>
      </c>
      <c r="F91" s="458">
        <f>6*4</f>
        <v>24</v>
      </c>
      <c r="G91" s="458">
        <v>9</v>
      </c>
      <c r="H91" s="458">
        <f>1*4</f>
        <v>4</v>
      </c>
      <c r="I91" s="459"/>
      <c r="J91" s="458" t="s">
        <v>2240</v>
      </c>
      <c r="K91" s="458">
        <v>30</v>
      </c>
      <c r="L91" s="459"/>
      <c r="M91" s="457">
        <f>15000*3+4500*4</f>
        <v>63000</v>
      </c>
      <c r="N91" s="459" t="s">
        <v>2241</v>
      </c>
      <c r="O91" s="459" t="s">
        <v>2242</v>
      </c>
      <c r="P91" s="459" t="s">
        <v>2243</v>
      </c>
      <c r="Q91" s="460"/>
    </row>
    <row r="92" spans="1:17" ht="33.75" thickBot="1" x14ac:dyDescent="0.2">
      <c r="A92" s="740"/>
      <c r="B92" s="628">
        <v>4</v>
      </c>
      <c r="C92" s="628" t="s">
        <v>2232</v>
      </c>
      <c r="D92" s="628" t="s">
        <v>2233</v>
      </c>
      <c r="E92" s="625">
        <f>800*4</f>
        <v>3200</v>
      </c>
      <c r="F92" s="628">
        <f>6*4</f>
        <v>24</v>
      </c>
      <c r="G92" s="628">
        <v>9</v>
      </c>
      <c r="H92" s="628">
        <f>1*4</f>
        <v>4</v>
      </c>
      <c r="I92" s="459"/>
      <c r="J92" s="628" t="s">
        <v>2237</v>
      </c>
      <c r="K92" s="628">
        <v>30</v>
      </c>
      <c r="L92" s="459"/>
      <c r="M92" s="625">
        <f>15000*3+4500*4</f>
        <v>63000</v>
      </c>
      <c r="N92" s="459" t="s">
        <v>379</v>
      </c>
      <c r="O92" s="459" t="s">
        <v>2235</v>
      </c>
      <c r="P92" s="459" t="s">
        <v>2236</v>
      </c>
      <c r="Q92" s="460"/>
    </row>
    <row r="93" spans="1:17" ht="50.25" thickBot="1" x14ac:dyDescent="0.2">
      <c r="A93" s="739" t="s">
        <v>2973</v>
      </c>
      <c r="B93" s="174">
        <v>5</v>
      </c>
      <c r="C93" s="656" t="s">
        <v>2948</v>
      </c>
      <c r="D93" s="174" t="s">
        <v>2951</v>
      </c>
      <c r="E93" s="643">
        <f>1000*6</f>
        <v>6000</v>
      </c>
      <c r="F93" s="174">
        <f>8*6</f>
        <v>48</v>
      </c>
      <c r="G93" s="174">
        <v>11</v>
      </c>
      <c r="H93" s="174">
        <f>1*6</f>
        <v>6</v>
      </c>
      <c r="I93" s="562"/>
      <c r="J93" s="562" t="s">
        <v>2974</v>
      </c>
      <c r="K93" s="174">
        <v>70</v>
      </c>
      <c r="L93" s="562" t="s">
        <v>2975</v>
      </c>
      <c r="M93" s="643">
        <f>60000*3+10000*6</f>
        <v>240000</v>
      </c>
      <c r="N93" s="183" t="s">
        <v>2820</v>
      </c>
      <c r="O93" s="562" t="s">
        <v>2976</v>
      </c>
      <c r="P93" s="210" t="s">
        <v>2979</v>
      </c>
      <c r="Q93" s="644"/>
    </row>
    <row r="94" spans="1:17" ht="50.25" thickBot="1" x14ac:dyDescent="0.2">
      <c r="A94" s="741"/>
      <c r="B94" s="175">
        <v>5</v>
      </c>
      <c r="C94" s="657" t="s">
        <v>2948</v>
      </c>
      <c r="D94" s="175" t="s">
        <v>2949</v>
      </c>
      <c r="E94" s="650">
        <f>1000*6</f>
        <v>6000</v>
      </c>
      <c r="F94" s="651">
        <f>8*6</f>
        <v>48</v>
      </c>
      <c r="G94" s="651">
        <v>11</v>
      </c>
      <c r="H94" s="651">
        <f>1*6</f>
        <v>6</v>
      </c>
      <c r="I94" s="230"/>
      <c r="J94" s="175" t="s">
        <v>2950</v>
      </c>
      <c r="K94" s="651">
        <v>70</v>
      </c>
      <c r="L94" s="652"/>
      <c r="M94" s="650">
        <f>60000*3+10000*6</f>
        <v>240000</v>
      </c>
      <c r="N94" s="212" t="s">
        <v>2820</v>
      </c>
      <c r="O94" s="653" t="s">
        <v>2977</v>
      </c>
      <c r="P94" s="654" t="s">
        <v>2978</v>
      </c>
      <c r="Q94" s="261"/>
    </row>
    <row r="95" spans="1:17" ht="49.5" x14ac:dyDescent="0.15">
      <c r="A95" s="740" t="s">
        <v>1281</v>
      </c>
      <c r="B95" s="257">
        <v>5</v>
      </c>
      <c r="C95" s="659" t="s">
        <v>229</v>
      </c>
      <c r="D95" s="178" t="s">
        <v>669</v>
      </c>
      <c r="E95" s="179">
        <f>800*6</f>
        <v>4800</v>
      </c>
      <c r="F95" s="178">
        <f>8*6</f>
        <v>48</v>
      </c>
      <c r="G95" s="178">
        <v>13</v>
      </c>
      <c r="H95" s="178">
        <f>1*6</f>
        <v>6</v>
      </c>
      <c r="I95" s="178"/>
      <c r="J95" s="178" t="s">
        <v>670</v>
      </c>
      <c r="K95" s="178">
        <v>70</v>
      </c>
      <c r="L95" s="258"/>
      <c r="M95" s="179">
        <f>60000*3+10000*6</f>
        <v>240000</v>
      </c>
      <c r="N95" s="258" t="s">
        <v>2481</v>
      </c>
      <c r="O95" s="258" t="s">
        <v>671</v>
      </c>
      <c r="P95" s="259" t="s">
        <v>672</v>
      </c>
      <c r="Q95" s="260"/>
    </row>
    <row r="96" spans="1:17" ht="99.75" thickBot="1" x14ac:dyDescent="0.2">
      <c r="A96" s="741"/>
      <c r="B96" s="211">
        <v>5</v>
      </c>
      <c r="C96" s="175" t="s">
        <v>40</v>
      </c>
      <c r="D96" s="30" t="s">
        <v>673</v>
      </c>
      <c r="E96" s="32">
        <f>800*5</f>
        <v>4000</v>
      </c>
      <c r="F96" s="30">
        <f>8*5</f>
        <v>40</v>
      </c>
      <c r="G96" s="30">
        <v>11</v>
      </c>
      <c r="H96" s="30">
        <f>1*5</f>
        <v>5</v>
      </c>
      <c r="I96" s="30"/>
      <c r="J96" s="30" t="s">
        <v>674</v>
      </c>
      <c r="K96" s="30">
        <v>70</v>
      </c>
      <c r="L96" s="212"/>
      <c r="M96" s="32">
        <f>60000*4+10000*5</f>
        <v>290000</v>
      </c>
      <c r="N96" s="212" t="s">
        <v>719</v>
      </c>
      <c r="O96" s="212" t="s">
        <v>720</v>
      </c>
      <c r="P96" s="230" t="s">
        <v>721</v>
      </c>
      <c r="Q96" s="213" t="s">
        <v>722</v>
      </c>
    </row>
    <row r="97" spans="1:1" x14ac:dyDescent="0.15">
      <c r="A97" s="447" t="s">
        <v>2212</v>
      </c>
    </row>
    <row r="98" spans="1:1" x14ac:dyDescent="0.15">
      <c r="A98" s="447" t="s">
        <v>2448</v>
      </c>
    </row>
    <row r="99" spans="1:1" x14ac:dyDescent="0.15">
      <c r="A99" s="447" t="s">
        <v>2449</v>
      </c>
    </row>
    <row r="100" spans="1:1" x14ac:dyDescent="0.15">
      <c r="A100" s="447" t="s">
        <v>2465</v>
      </c>
    </row>
    <row r="101" spans="1:1" x14ac:dyDescent="0.15">
      <c r="A101" s="447" t="s">
        <v>2466</v>
      </c>
    </row>
    <row r="102" spans="1:1" x14ac:dyDescent="0.15">
      <c r="A102" s="447" t="s">
        <v>2929</v>
      </c>
    </row>
  </sheetData>
  <mergeCells count="15">
    <mergeCell ref="A44:A49"/>
    <mergeCell ref="A95:A96"/>
    <mergeCell ref="A50:A64"/>
    <mergeCell ref="A73:A80"/>
    <mergeCell ref="A65:A72"/>
    <mergeCell ref="A81:A82"/>
    <mergeCell ref="A83:A92"/>
    <mergeCell ref="A93:A94"/>
    <mergeCell ref="A26:A31"/>
    <mergeCell ref="A38:A43"/>
    <mergeCell ref="A2:A7"/>
    <mergeCell ref="A8:A13"/>
    <mergeCell ref="A14:A19"/>
    <mergeCell ref="A20:A25"/>
    <mergeCell ref="A32:A37"/>
  </mergeCells>
  <phoneticPr fontId="5" type="noConversion"/>
  <pageMargins left="0.51181102362204722" right="0.51181102362204722" top="0.74803149606299213" bottom="0.74803149606299213" header="0.31496062992125984" footer="0.31496062992125984"/>
  <pageSetup paperSize="8" scale="25" orientation="landscape" r:id="rId1"/>
  <headerFooter>
    <oddHeader>&amp;L&amp;"黑体,加粗"&amp;10附件二、武学内功</oddHeader>
    <oddFooter>&amp;C&amp;"黑体,加粗"&amp;10第&amp;P页，共&amp;N页</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A198"/>
  <sheetViews>
    <sheetView zoomScaleNormal="100" workbookViewId="0">
      <pane xSplit="5" ySplit="1" topLeftCell="F2" activePane="bottomRight" state="frozen"/>
      <selection pane="topRight" activeCell="F1" sqref="F1"/>
      <selection pane="bottomLeft" activeCell="A2" sqref="A2"/>
      <selection pane="bottomRight" activeCell="E21" sqref="E21"/>
    </sheetView>
  </sheetViews>
  <sheetFormatPr defaultColWidth="8.875" defaultRowHeight="16.5" x14ac:dyDescent="0.3"/>
  <cols>
    <col min="1" max="1" width="4.625" style="20" customWidth="1"/>
    <col min="2" max="2" width="7.375" style="20" customWidth="1"/>
    <col min="3" max="3" width="5.875" style="20" customWidth="1"/>
    <col min="4" max="4" width="5.5" style="20" customWidth="1"/>
    <col min="5" max="5" width="18.25" style="20" customWidth="1"/>
    <col min="6" max="6" width="5.5" style="20" customWidth="1"/>
    <col min="7" max="8" width="8.375" style="20" customWidth="1"/>
    <col min="9" max="9" width="9" style="20" customWidth="1"/>
    <col min="10" max="10" width="5.875" style="20" customWidth="1"/>
    <col min="11" max="11" width="18.75" style="20" customWidth="1"/>
    <col min="12" max="12" width="7" style="20" customWidth="1"/>
    <col min="13" max="13" width="9.75" style="21" customWidth="1"/>
    <col min="14" max="22" width="5.5" style="22" customWidth="1"/>
    <col min="23" max="23" width="9.75" style="20" customWidth="1"/>
    <col min="24" max="24" width="20.5" style="20" customWidth="1"/>
    <col min="25" max="27" width="50.625" style="20" customWidth="1"/>
    <col min="28" max="16384" width="8.875" style="20"/>
  </cols>
  <sheetData>
    <row r="1" spans="1:27" ht="33.75" thickBot="1" x14ac:dyDescent="0.35">
      <c r="A1" s="83" t="s">
        <v>31</v>
      </c>
      <c r="B1" s="84" t="s">
        <v>86</v>
      </c>
      <c r="C1" s="85" t="s">
        <v>0</v>
      </c>
      <c r="D1" s="84" t="s">
        <v>24</v>
      </c>
      <c r="E1" s="86" t="s">
        <v>277</v>
      </c>
      <c r="F1" s="84" t="s">
        <v>110</v>
      </c>
      <c r="G1" s="84" t="s">
        <v>109</v>
      </c>
      <c r="H1" s="84" t="s">
        <v>87</v>
      </c>
      <c r="I1" s="84" t="s">
        <v>88</v>
      </c>
      <c r="J1" s="84" t="s">
        <v>111</v>
      </c>
      <c r="K1" s="85" t="s">
        <v>574</v>
      </c>
      <c r="L1" s="84" t="s">
        <v>85</v>
      </c>
      <c r="M1" s="84" t="s">
        <v>84</v>
      </c>
      <c r="N1" s="84" t="s">
        <v>194</v>
      </c>
      <c r="O1" s="85" t="s">
        <v>195</v>
      </c>
      <c r="P1" s="84" t="s">
        <v>196</v>
      </c>
      <c r="Q1" s="85" t="s">
        <v>197</v>
      </c>
      <c r="R1" s="84" t="s">
        <v>523</v>
      </c>
      <c r="S1" s="85" t="s">
        <v>198</v>
      </c>
      <c r="T1" s="84" t="s">
        <v>199</v>
      </c>
      <c r="U1" s="85" t="s">
        <v>200</v>
      </c>
      <c r="V1" s="84" t="s">
        <v>201</v>
      </c>
      <c r="W1" s="87" t="s">
        <v>202</v>
      </c>
      <c r="X1" s="351" t="s">
        <v>112</v>
      </c>
      <c r="Y1" s="350" t="s">
        <v>1729</v>
      </c>
      <c r="Z1" s="350" t="s">
        <v>1730</v>
      </c>
      <c r="AA1" s="350" t="s">
        <v>1731</v>
      </c>
    </row>
    <row r="2" spans="1:27" ht="18" x14ac:dyDescent="0.3">
      <c r="A2" s="739" t="s">
        <v>34</v>
      </c>
      <c r="B2" s="27" t="s">
        <v>90</v>
      </c>
      <c r="C2" s="28">
        <v>1</v>
      </c>
      <c r="D2" s="27" t="s">
        <v>296</v>
      </c>
      <c r="E2" s="27" t="s">
        <v>2034</v>
      </c>
      <c r="F2" s="27">
        <v>3</v>
      </c>
      <c r="G2" s="27">
        <v>200</v>
      </c>
      <c r="H2" s="27">
        <v>300</v>
      </c>
      <c r="I2" s="27" t="s">
        <v>1338</v>
      </c>
      <c r="J2" s="27">
        <v>2</v>
      </c>
      <c r="K2" s="27" t="s">
        <v>61</v>
      </c>
      <c r="L2" s="27">
        <v>5</v>
      </c>
      <c r="M2" s="29">
        <f>3000*2+1000*3</f>
        <v>9000</v>
      </c>
      <c r="N2" s="381"/>
      <c r="O2" s="381"/>
      <c r="P2" s="381">
        <f>2*3</f>
        <v>6</v>
      </c>
      <c r="Q2" s="381"/>
      <c r="R2" s="381"/>
      <c r="S2" s="381"/>
      <c r="T2" s="381"/>
      <c r="U2" s="381"/>
      <c r="V2" s="381"/>
      <c r="W2" s="382"/>
      <c r="X2" s="321" t="s">
        <v>1322</v>
      </c>
      <c r="Y2" s="345" t="s">
        <v>2033</v>
      </c>
      <c r="Z2" s="345" t="s">
        <v>2035</v>
      </c>
      <c r="AA2" s="360"/>
    </row>
    <row r="3" spans="1:27" ht="18" x14ac:dyDescent="0.3">
      <c r="A3" s="740"/>
      <c r="B3" s="5" t="s">
        <v>90</v>
      </c>
      <c r="C3" s="7">
        <v>2</v>
      </c>
      <c r="D3" s="5" t="s">
        <v>296</v>
      </c>
      <c r="E3" s="5" t="s">
        <v>2037</v>
      </c>
      <c r="F3" s="5">
        <v>4</v>
      </c>
      <c r="G3" s="5">
        <v>400</v>
      </c>
      <c r="H3" s="5">
        <v>550</v>
      </c>
      <c r="I3" s="5" t="s">
        <v>1338</v>
      </c>
      <c r="J3" s="5">
        <v>2</v>
      </c>
      <c r="K3" s="760" t="s">
        <v>68</v>
      </c>
      <c r="L3" s="760">
        <v>10</v>
      </c>
      <c r="M3" s="762">
        <f>5000*4+2000*4</f>
        <v>28000</v>
      </c>
      <c r="N3" s="819"/>
      <c r="O3" s="819"/>
      <c r="P3" s="819">
        <f>3*4</f>
        <v>12</v>
      </c>
      <c r="Q3" s="819"/>
      <c r="R3" s="819"/>
      <c r="S3" s="819"/>
      <c r="T3" s="819"/>
      <c r="U3" s="819"/>
      <c r="V3" s="819"/>
      <c r="W3" s="820"/>
      <c r="X3" s="322" t="s">
        <v>1323</v>
      </c>
      <c r="Y3" s="346" t="s">
        <v>2036</v>
      </c>
      <c r="Z3" s="346" t="s">
        <v>2038</v>
      </c>
      <c r="AA3" s="356" t="s">
        <v>2039</v>
      </c>
    </row>
    <row r="4" spans="1:27" ht="18" x14ac:dyDescent="0.3">
      <c r="A4" s="740"/>
      <c r="B4" s="5" t="s">
        <v>90</v>
      </c>
      <c r="C4" s="7">
        <v>2</v>
      </c>
      <c r="D4" s="5" t="s">
        <v>296</v>
      </c>
      <c r="E4" s="5" t="s">
        <v>2040</v>
      </c>
      <c r="F4" s="5">
        <v>4</v>
      </c>
      <c r="G4" s="5">
        <v>400</v>
      </c>
      <c r="H4" s="5">
        <v>580</v>
      </c>
      <c r="I4" s="5" t="s">
        <v>1338</v>
      </c>
      <c r="J4" s="5">
        <v>2</v>
      </c>
      <c r="K4" s="767"/>
      <c r="L4" s="767"/>
      <c r="M4" s="801"/>
      <c r="N4" s="782"/>
      <c r="O4" s="782"/>
      <c r="P4" s="782"/>
      <c r="Q4" s="782"/>
      <c r="R4" s="782"/>
      <c r="S4" s="782"/>
      <c r="T4" s="782"/>
      <c r="U4" s="782"/>
      <c r="V4" s="782"/>
      <c r="W4" s="784"/>
      <c r="X4" s="322" t="s">
        <v>2040</v>
      </c>
      <c r="Y4" s="346" t="s">
        <v>2041</v>
      </c>
      <c r="Z4" s="346"/>
      <c r="AA4" s="356"/>
    </row>
    <row r="5" spans="1:27" ht="33" x14ac:dyDescent="0.3">
      <c r="A5" s="740"/>
      <c r="B5" s="5" t="s">
        <v>90</v>
      </c>
      <c r="C5" s="7">
        <v>3</v>
      </c>
      <c r="D5" s="5" t="s">
        <v>136</v>
      </c>
      <c r="E5" s="5" t="s">
        <v>390</v>
      </c>
      <c r="F5" s="5">
        <v>6</v>
      </c>
      <c r="G5" s="5">
        <v>600</v>
      </c>
      <c r="H5" s="5">
        <v>850</v>
      </c>
      <c r="I5" s="5" t="s">
        <v>1338</v>
      </c>
      <c r="J5" s="5">
        <v>2</v>
      </c>
      <c r="K5" s="5" t="s">
        <v>65</v>
      </c>
      <c r="L5" s="5">
        <v>15</v>
      </c>
      <c r="M5" s="9">
        <f>10000+7000*3+3000*4</f>
        <v>43000</v>
      </c>
      <c r="N5" s="37"/>
      <c r="O5" s="37"/>
      <c r="P5" s="37">
        <f>4*4</f>
        <v>16</v>
      </c>
      <c r="Q5" s="37"/>
      <c r="R5" s="37"/>
      <c r="S5" s="37"/>
      <c r="T5" s="37"/>
      <c r="U5" s="37"/>
      <c r="V5" s="37"/>
      <c r="W5" s="214"/>
      <c r="X5" s="323" t="s">
        <v>1324</v>
      </c>
      <c r="Y5" s="753" t="s">
        <v>2137</v>
      </c>
      <c r="Z5" s="754"/>
      <c r="AA5" s="755"/>
    </row>
    <row r="6" spans="1:27" ht="33" x14ac:dyDescent="0.3">
      <c r="A6" s="740"/>
      <c r="B6" s="5" t="s">
        <v>90</v>
      </c>
      <c r="C6" s="7">
        <v>4</v>
      </c>
      <c r="D6" s="5" t="s">
        <v>296</v>
      </c>
      <c r="E6" s="5" t="s">
        <v>2044</v>
      </c>
      <c r="F6" s="5">
        <v>8</v>
      </c>
      <c r="G6" s="5">
        <v>800</v>
      </c>
      <c r="H6" s="5">
        <v>1200</v>
      </c>
      <c r="I6" s="5" t="s">
        <v>217</v>
      </c>
      <c r="J6" s="5">
        <v>2</v>
      </c>
      <c r="K6" s="5" t="s">
        <v>62</v>
      </c>
      <c r="L6" s="5">
        <v>20</v>
      </c>
      <c r="M6" s="9">
        <f>15000*3+5000*3</f>
        <v>60000</v>
      </c>
      <c r="N6" s="37"/>
      <c r="O6" s="37"/>
      <c r="P6" s="37">
        <f>5*3</f>
        <v>15</v>
      </c>
      <c r="Q6" s="37"/>
      <c r="R6" s="37"/>
      <c r="S6" s="37"/>
      <c r="T6" s="37"/>
      <c r="U6" s="37"/>
      <c r="V6" s="37"/>
      <c r="W6" s="214"/>
      <c r="X6" s="322" t="s">
        <v>1325</v>
      </c>
      <c r="Y6" s="346" t="s">
        <v>2042</v>
      </c>
      <c r="Z6" s="346" t="s">
        <v>2043</v>
      </c>
      <c r="AA6" s="356" t="s">
        <v>2045</v>
      </c>
    </row>
    <row r="7" spans="1:27" ht="33" x14ac:dyDescent="0.3">
      <c r="A7" s="740"/>
      <c r="B7" s="5" t="s">
        <v>90</v>
      </c>
      <c r="C7" s="7">
        <v>5</v>
      </c>
      <c r="D7" s="660" t="s">
        <v>298</v>
      </c>
      <c r="E7" s="5" t="s">
        <v>2458</v>
      </c>
      <c r="F7" s="5">
        <v>10</v>
      </c>
      <c r="G7" s="5">
        <v>1000</v>
      </c>
      <c r="H7" s="5">
        <v>1800</v>
      </c>
      <c r="I7" s="5" t="s">
        <v>1338</v>
      </c>
      <c r="J7" s="5">
        <v>2</v>
      </c>
      <c r="K7" s="5" t="s">
        <v>2459</v>
      </c>
      <c r="L7" s="5">
        <v>40</v>
      </c>
      <c r="M7" s="9">
        <f>60000*3+6000*7</f>
        <v>222000</v>
      </c>
      <c r="N7" s="37"/>
      <c r="O7" s="37"/>
      <c r="P7" s="37">
        <f>6*7</f>
        <v>42</v>
      </c>
      <c r="Q7" s="37"/>
      <c r="R7" s="37"/>
      <c r="S7" s="37"/>
      <c r="T7" s="37"/>
      <c r="U7" s="37"/>
      <c r="V7" s="37"/>
      <c r="W7" s="214"/>
      <c r="X7" s="322" t="s">
        <v>2460</v>
      </c>
      <c r="Y7" s="346" t="s">
        <v>2461</v>
      </c>
      <c r="Z7" s="346" t="s">
        <v>2462</v>
      </c>
      <c r="AA7" s="356"/>
    </row>
    <row r="8" spans="1:27" ht="33" x14ac:dyDescent="0.3">
      <c r="A8" s="740"/>
      <c r="B8" s="5" t="s">
        <v>108</v>
      </c>
      <c r="C8" s="7">
        <v>4</v>
      </c>
      <c r="D8" s="5" t="s">
        <v>296</v>
      </c>
      <c r="E8" s="5" t="s">
        <v>1937</v>
      </c>
      <c r="F8" s="5">
        <v>8</v>
      </c>
      <c r="G8" s="5">
        <v>800</v>
      </c>
      <c r="H8" s="5">
        <v>1100</v>
      </c>
      <c r="I8" s="5" t="s">
        <v>1338</v>
      </c>
      <c r="J8" s="5">
        <v>2</v>
      </c>
      <c r="K8" s="5" t="s">
        <v>65</v>
      </c>
      <c r="L8" s="5">
        <v>20</v>
      </c>
      <c r="M8" s="9">
        <f>15000*3+4500*7</f>
        <v>76500</v>
      </c>
      <c r="N8" s="37">
        <f>5*7</f>
        <v>35</v>
      </c>
      <c r="O8" s="37"/>
      <c r="P8" s="37"/>
      <c r="Q8" s="37"/>
      <c r="R8" s="37"/>
      <c r="S8" s="37"/>
      <c r="T8" s="37"/>
      <c r="U8" s="37"/>
      <c r="V8" s="37"/>
      <c r="W8" s="214"/>
      <c r="X8" s="322" t="s">
        <v>1326</v>
      </c>
      <c r="Y8" s="346" t="s">
        <v>1938</v>
      </c>
      <c r="Z8" s="346" t="s">
        <v>1939</v>
      </c>
      <c r="AA8" s="356"/>
    </row>
    <row r="9" spans="1:27" ht="33" x14ac:dyDescent="0.3">
      <c r="A9" s="740"/>
      <c r="B9" s="367" t="s">
        <v>108</v>
      </c>
      <c r="C9" s="26">
        <v>4</v>
      </c>
      <c r="D9" s="367" t="s">
        <v>296</v>
      </c>
      <c r="E9" s="367" t="s">
        <v>89</v>
      </c>
      <c r="F9" s="367">
        <v>8</v>
      </c>
      <c r="G9" s="367">
        <v>800</v>
      </c>
      <c r="H9" s="367">
        <v>1250</v>
      </c>
      <c r="I9" s="367" t="s">
        <v>217</v>
      </c>
      <c r="J9" s="367">
        <v>2.5</v>
      </c>
      <c r="K9" s="775" t="s">
        <v>93</v>
      </c>
      <c r="L9" s="775">
        <v>20</v>
      </c>
      <c r="M9" s="816">
        <f>15000*3+4500*6</f>
        <v>72000</v>
      </c>
      <c r="N9" s="775">
        <f>5*6</f>
        <v>30</v>
      </c>
      <c r="O9" s="797"/>
      <c r="P9" s="797"/>
      <c r="Q9" s="797"/>
      <c r="R9" s="797"/>
      <c r="S9" s="797"/>
      <c r="T9" s="797"/>
      <c r="U9" s="797"/>
      <c r="V9" s="797"/>
      <c r="W9" s="825"/>
      <c r="X9" s="322" t="s">
        <v>1327</v>
      </c>
      <c r="Y9" s="346" t="s">
        <v>2046</v>
      </c>
      <c r="Z9" s="346" t="s">
        <v>2047</v>
      </c>
      <c r="AA9" s="356"/>
    </row>
    <row r="10" spans="1:27" ht="18" x14ac:dyDescent="0.3">
      <c r="A10" s="740"/>
      <c r="B10" s="367" t="s">
        <v>108</v>
      </c>
      <c r="C10" s="26">
        <v>4</v>
      </c>
      <c r="D10" s="367" t="s">
        <v>296</v>
      </c>
      <c r="E10" s="367" t="s">
        <v>384</v>
      </c>
      <c r="F10" s="367">
        <v>8</v>
      </c>
      <c r="G10" s="367">
        <v>800</v>
      </c>
      <c r="H10" s="367">
        <v>1300</v>
      </c>
      <c r="I10" s="367" t="s">
        <v>217</v>
      </c>
      <c r="J10" s="367">
        <v>1.5</v>
      </c>
      <c r="K10" s="776"/>
      <c r="L10" s="776"/>
      <c r="M10" s="817"/>
      <c r="N10" s="776"/>
      <c r="O10" s="798"/>
      <c r="P10" s="798"/>
      <c r="Q10" s="798"/>
      <c r="R10" s="798"/>
      <c r="S10" s="798"/>
      <c r="T10" s="798"/>
      <c r="U10" s="798"/>
      <c r="V10" s="798"/>
      <c r="W10" s="826"/>
      <c r="X10" s="322" t="s">
        <v>384</v>
      </c>
      <c r="Y10" s="346" t="s">
        <v>2048</v>
      </c>
      <c r="Z10" s="346"/>
      <c r="AA10" s="356"/>
    </row>
    <row r="11" spans="1:27" s="24" customFormat="1" ht="18" x14ac:dyDescent="0.3">
      <c r="A11" s="740"/>
      <c r="B11" s="373" t="s">
        <v>583</v>
      </c>
      <c r="C11" s="69">
        <v>4</v>
      </c>
      <c r="D11" s="373" t="s">
        <v>582</v>
      </c>
      <c r="E11" s="373" t="s">
        <v>586</v>
      </c>
      <c r="F11" s="373">
        <v>10</v>
      </c>
      <c r="G11" s="373">
        <v>1000</v>
      </c>
      <c r="H11" s="373">
        <v>1900</v>
      </c>
      <c r="I11" s="373" t="s">
        <v>217</v>
      </c>
      <c r="J11" s="373">
        <v>2</v>
      </c>
      <c r="K11" s="789" t="s">
        <v>585</v>
      </c>
      <c r="L11" s="789">
        <v>40</v>
      </c>
      <c r="M11" s="791">
        <f>30000*4+6000*5+2500</f>
        <v>152500</v>
      </c>
      <c r="N11" s="789"/>
      <c r="O11" s="770"/>
      <c r="P11" s="770"/>
      <c r="Q11" s="770"/>
      <c r="R11" s="770"/>
      <c r="S11" s="770">
        <f>6*5</f>
        <v>30</v>
      </c>
      <c r="T11" s="770"/>
      <c r="U11" s="770"/>
      <c r="V11" s="770"/>
      <c r="W11" s="793"/>
      <c r="X11" s="324" t="s">
        <v>2061</v>
      </c>
      <c r="Y11" s="347" t="s">
        <v>2062</v>
      </c>
      <c r="Z11" s="347" t="s">
        <v>2063</v>
      </c>
      <c r="AA11" s="361"/>
    </row>
    <row r="12" spans="1:27" s="24" customFormat="1" ht="49.5" x14ac:dyDescent="0.3">
      <c r="A12" s="740"/>
      <c r="B12" s="373" t="s">
        <v>583</v>
      </c>
      <c r="C12" s="69">
        <v>4</v>
      </c>
      <c r="D12" s="661" t="s">
        <v>298</v>
      </c>
      <c r="E12" s="373" t="s">
        <v>584</v>
      </c>
      <c r="F12" s="373">
        <v>10</v>
      </c>
      <c r="G12" s="373">
        <v>1100</v>
      </c>
      <c r="H12" s="373">
        <v>1900</v>
      </c>
      <c r="I12" s="373" t="s">
        <v>217</v>
      </c>
      <c r="J12" s="373">
        <v>3</v>
      </c>
      <c r="K12" s="790"/>
      <c r="L12" s="790"/>
      <c r="M12" s="792"/>
      <c r="N12" s="790"/>
      <c r="O12" s="771"/>
      <c r="P12" s="771"/>
      <c r="Q12" s="771"/>
      <c r="R12" s="771"/>
      <c r="S12" s="771"/>
      <c r="T12" s="771"/>
      <c r="U12" s="771"/>
      <c r="V12" s="771"/>
      <c r="W12" s="794"/>
      <c r="X12" s="323" t="s">
        <v>2064</v>
      </c>
      <c r="Y12" s="347" t="s">
        <v>2065</v>
      </c>
      <c r="Z12" s="347" t="s">
        <v>2066</v>
      </c>
      <c r="AA12" s="361" t="s">
        <v>2067</v>
      </c>
    </row>
    <row r="13" spans="1:27" x14ac:dyDescent="0.3">
      <c r="A13" s="740"/>
      <c r="B13" s="5" t="s">
        <v>91</v>
      </c>
      <c r="C13" s="7"/>
      <c r="D13" s="5"/>
      <c r="E13" s="5" t="s">
        <v>389</v>
      </c>
      <c r="F13" s="5"/>
      <c r="G13" s="5"/>
      <c r="H13" s="5"/>
      <c r="I13" s="5"/>
      <c r="J13" s="5"/>
      <c r="K13" s="5" t="s">
        <v>68</v>
      </c>
      <c r="L13" s="5"/>
      <c r="M13" s="9">
        <f>3000*7</f>
        <v>21000</v>
      </c>
      <c r="N13" s="37"/>
      <c r="O13" s="37"/>
      <c r="P13" s="37"/>
      <c r="Q13" s="37"/>
      <c r="R13" s="37"/>
      <c r="S13" s="37"/>
      <c r="T13" s="37"/>
      <c r="U13" s="37"/>
      <c r="V13" s="37">
        <f>4*7</f>
        <v>28</v>
      </c>
      <c r="W13" s="214"/>
      <c r="X13" s="322"/>
      <c r="Y13" s="346"/>
      <c r="Z13" s="346"/>
      <c r="AA13" s="356"/>
    </row>
    <row r="14" spans="1:27" ht="17.25" thickBot="1" x14ac:dyDescent="0.35">
      <c r="A14" s="741"/>
      <c r="B14" s="30" t="s">
        <v>91</v>
      </c>
      <c r="C14" s="31"/>
      <c r="D14" s="30"/>
      <c r="E14" s="30" t="s">
        <v>599</v>
      </c>
      <c r="F14" s="30"/>
      <c r="G14" s="30"/>
      <c r="H14" s="30"/>
      <c r="I14" s="30"/>
      <c r="J14" s="30"/>
      <c r="K14" s="30" t="s">
        <v>62</v>
      </c>
      <c r="L14" s="30"/>
      <c r="M14" s="32">
        <f>6000*7</f>
        <v>42000</v>
      </c>
      <c r="N14" s="379"/>
      <c r="O14" s="379"/>
      <c r="P14" s="379"/>
      <c r="Q14" s="379"/>
      <c r="R14" s="379"/>
      <c r="S14" s="379"/>
      <c r="T14" s="379"/>
      <c r="U14" s="379"/>
      <c r="V14" s="379">
        <f>12*7</f>
        <v>84</v>
      </c>
      <c r="W14" s="380"/>
      <c r="X14" s="325"/>
      <c r="Y14" s="348"/>
      <c r="Z14" s="348"/>
      <c r="AA14" s="357"/>
    </row>
    <row r="15" spans="1:27" ht="18" x14ac:dyDescent="0.3">
      <c r="A15" s="739" t="s">
        <v>32</v>
      </c>
      <c r="B15" s="27" t="s">
        <v>97</v>
      </c>
      <c r="C15" s="28">
        <v>1</v>
      </c>
      <c r="D15" s="27" t="s">
        <v>136</v>
      </c>
      <c r="E15" s="27" t="s">
        <v>92</v>
      </c>
      <c r="F15" s="27">
        <v>3</v>
      </c>
      <c r="G15" s="27">
        <v>200</v>
      </c>
      <c r="H15" s="27">
        <v>350</v>
      </c>
      <c r="I15" s="27" t="s">
        <v>1542</v>
      </c>
      <c r="J15" s="27">
        <v>2</v>
      </c>
      <c r="K15" s="27" t="s">
        <v>60</v>
      </c>
      <c r="L15" s="27">
        <v>5</v>
      </c>
      <c r="M15" s="29">
        <f>3000*2+1000*4</f>
        <v>10000</v>
      </c>
      <c r="N15" s="381"/>
      <c r="O15" s="381">
        <f>2*4</f>
        <v>8</v>
      </c>
      <c r="P15" s="381"/>
      <c r="Q15" s="381"/>
      <c r="R15" s="381"/>
      <c r="S15" s="381"/>
      <c r="T15" s="381"/>
      <c r="U15" s="381"/>
      <c r="V15" s="381"/>
      <c r="W15" s="382"/>
      <c r="X15" s="321" t="s">
        <v>1295</v>
      </c>
      <c r="Y15" s="345" t="s">
        <v>1741</v>
      </c>
      <c r="Z15" s="354" t="s">
        <v>1742</v>
      </c>
      <c r="AA15" s="355" t="s">
        <v>1743</v>
      </c>
    </row>
    <row r="16" spans="1:27" ht="18" x14ac:dyDescent="0.3">
      <c r="A16" s="740"/>
      <c r="B16" s="5" t="s">
        <v>97</v>
      </c>
      <c r="C16" s="7">
        <v>2</v>
      </c>
      <c r="D16" s="5" t="s">
        <v>136</v>
      </c>
      <c r="E16" s="5" t="s">
        <v>930</v>
      </c>
      <c r="F16" s="5">
        <v>4</v>
      </c>
      <c r="G16" s="5">
        <v>400</v>
      </c>
      <c r="H16" s="5">
        <v>550</v>
      </c>
      <c r="I16" s="5" t="s">
        <v>573</v>
      </c>
      <c r="J16" s="5">
        <v>2</v>
      </c>
      <c r="K16" s="5" t="s">
        <v>69</v>
      </c>
      <c r="L16" s="5">
        <v>10</v>
      </c>
      <c r="M16" s="9">
        <f>5000*3+2000*6</f>
        <v>27000</v>
      </c>
      <c r="N16" s="37"/>
      <c r="O16" s="37">
        <f>3*6</f>
        <v>18</v>
      </c>
      <c r="P16" s="37"/>
      <c r="Q16" s="37"/>
      <c r="R16" s="37"/>
      <c r="S16" s="37"/>
      <c r="T16" s="37"/>
      <c r="U16" s="37"/>
      <c r="V16" s="37"/>
      <c r="W16" s="214"/>
      <c r="X16" s="322" t="s">
        <v>1296</v>
      </c>
      <c r="Y16" s="346" t="s">
        <v>1745</v>
      </c>
      <c r="Z16" s="346" t="s">
        <v>1744</v>
      </c>
      <c r="AA16" s="356"/>
    </row>
    <row r="17" spans="1:27" ht="18" x14ac:dyDescent="0.3">
      <c r="A17" s="740"/>
      <c r="B17" s="5" t="s">
        <v>97</v>
      </c>
      <c r="C17" s="7">
        <v>3</v>
      </c>
      <c r="D17" s="5" t="s">
        <v>136</v>
      </c>
      <c r="E17" s="5" t="s">
        <v>1747</v>
      </c>
      <c r="F17" s="5">
        <v>6</v>
      </c>
      <c r="G17" s="5">
        <v>600</v>
      </c>
      <c r="H17" s="5">
        <v>820</v>
      </c>
      <c r="I17" s="5" t="s">
        <v>1542</v>
      </c>
      <c r="J17" s="5">
        <v>2</v>
      </c>
      <c r="K17" s="5" t="s">
        <v>66</v>
      </c>
      <c r="L17" s="5">
        <v>15</v>
      </c>
      <c r="M17" s="9">
        <f>7000*4+3000*5</f>
        <v>43000</v>
      </c>
      <c r="N17" s="37"/>
      <c r="O17" s="37">
        <f>4*5</f>
        <v>20</v>
      </c>
      <c r="P17" s="37"/>
      <c r="Q17" s="37"/>
      <c r="R17" s="37"/>
      <c r="S17" s="37"/>
      <c r="T17" s="37"/>
      <c r="U17" s="37"/>
      <c r="V17" s="37"/>
      <c r="W17" s="214"/>
      <c r="X17" s="322" t="s">
        <v>1297</v>
      </c>
      <c r="Y17" s="346" t="s">
        <v>1748</v>
      </c>
      <c r="Z17" s="346" t="s">
        <v>1749</v>
      </c>
      <c r="AA17" s="356" t="s">
        <v>1746</v>
      </c>
    </row>
    <row r="18" spans="1:27" ht="33" x14ac:dyDescent="0.3">
      <c r="A18" s="740"/>
      <c r="B18" s="366" t="s">
        <v>97</v>
      </c>
      <c r="C18" s="25">
        <v>4</v>
      </c>
      <c r="D18" s="366" t="s">
        <v>136</v>
      </c>
      <c r="E18" s="366" t="s">
        <v>579</v>
      </c>
      <c r="F18" s="366">
        <v>8</v>
      </c>
      <c r="G18" s="366">
        <v>800</v>
      </c>
      <c r="H18" s="366">
        <v>1000</v>
      </c>
      <c r="I18" s="366" t="s">
        <v>1542</v>
      </c>
      <c r="J18" s="366">
        <v>3</v>
      </c>
      <c r="K18" s="814" t="s">
        <v>63</v>
      </c>
      <c r="L18" s="814">
        <v>20</v>
      </c>
      <c r="M18" s="811">
        <f>15000*5+4500*5</f>
        <v>97500</v>
      </c>
      <c r="N18" s="787"/>
      <c r="O18" s="787">
        <f>5*5</f>
        <v>25</v>
      </c>
      <c r="P18" s="787"/>
      <c r="Q18" s="787"/>
      <c r="R18" s="787"/>
      <c r="S18" s="787"/>
      <c r="T18" s="787"/>
      <c r="U18" s="787"/>
      <c r="V18" s="787"/>
      <c r="W18" s="823"/>
      <c r="X18" s="322" t="s">
        <v>1298</v>
      </c>
      <c r="Y18" s="346" t="s">
        <v>1750</v>
      </c>
      <c r="Z18" s="346"/>
      <c r="AA18" s="356"/>
    </row>
    <row r="19" spans="1:27" ht="18" x14ac:dyDescent="0.3">
      <c r="A19" s="740"/>
      <c r="B19" s="366" t="s">
        <v>193</v>
      </c>
      <c r="C19" s="25">
        <v>4</v>
      </c>
      <c r="D19" s="366" t="s">
        <v>278</v>
      </c>
      <c r="E19" s="366" t="s">
        <v>144</v>
      </c>
      <c r="F19" s="366">
        <v>8</v>
      </c>
      <c r="G19" s="366">
        <v>800</v>
      </c>
      <c r="H19" s="366">
        <v>1300</v>
      </c>
      <c r="I19" s="366" t="s">
        <v>145</v>
      </c>
      <c r="J19" s="366">
        <v>6</v>
      </c>
      <c r="K19" s="815"/>
      <c r="L19" s="815"/>
      <c r="M19" s="812"/>
      <c r="N19" s="788"/>
      <c r="O19" s="788"/>
      <c r="P19" s="788"/>
      <c r="Q19" s="788"/>
      <c r="R19" s="788"/>
      <c r="S19" s="788"/>
      <c r="T19" s="788"/>
      <c r="U19" s="788"/>
      <c r="V19" s="788"/>
      <c r="W19" s="824"/>
      <c r="X19" s="322" t="s">
        <v>1299</v>
      </c>
      <c r="Y19" s="346" t="s">
        <v>1751</v>
      </c>
      <c r="Z19" s="346" t="s">
        <v>1752</v>
      </c>
      <c r="AA19" s="356"/>
    </row>
    <row r="20" spans="1:27" ht="33" x14ac:dyDescent="0.3">
      <c r="A20" s="740"/>
      <c r="B20" s="5" t="s">
        <v>203</v>
      </c>
      <c r="C20" s="7">
        <v>5</v>
      </c>
      <c r="D20" s="5"/>
      <c r="E20" s="5" t="s">
        <v>543</v>
      </c>
      <c r="F20" s="5">
        <v>10</v>
      </c>
      <c r="G20" s="5">
        <v>1000</v>
      </c>
      <c r="H20" s="5">
        <v>2600</v>
      </c>
      <c r="I20" s="5" t="s">
        <v>1542</v>
      </c>
      <c r="J20" s="5">
        <v>4</v>
      </c>
      <c r="K20" s="5" t="s">
        <v>1200</v>
      </c>
      <c r="L20" s="5"/>
      <c r="M20" s="9">
        <f>60000+10000*7</f>
        <v>130000</v>
      </c>
      <c r="N20" s="37"/>
      <c r="O20" s="37">
        <v>6</v>
      </c>
      <c r="P20" s="37"/>
      <c r="Q20" s="37"/>
      <c r="R20" s="37"/>
      <c r="S20" s="37"/>
      <c r="T20" s="37"/>
      <c r="U20" s="37"/>
      <c r="V20" s="37"/>
      <c r="W20" s="214" t="s">
        <v>542</v>
      </c>
      <c r="X20" s="323" t="s">
        <v>1300</v>
      </c>
      <c r="Y20" s="346" t="s">
        <v>1753</v>
      </c>
      <c r="Z20" s="753" t="s">
        <v>1754</v>
      </c>
      <c r="AA20" s="755"/>
    </row>
    <row r="21" spans="1:27" ht="33" x14ac:dyDescent="0.3">
      <c r="A21" s="740"/>
      <c r="B21" s="5" t="s">
        <v>2994</v>
      </c>
      <c r="C21" s="7">
        <v>5</v>
      </c>
      <c r="D21" s="666" t="s">
        <v>2995</v>
      </c>
      <c r="E21" s="5" t="s">
        <v>2996</v>
      </c>
      <c r="F21" s="5">
        <v>10</v>
      </c>
      <c r="G21" s="5">
        <v>1000</v>
      </c>
      <c r="H21" s="5">
        <v>1800</v>
      </c>
      <c r="I21" s="5" t="s">
        <v>1542</v>
      </c>
      <c r="J21" s="5">
        <v>3</v>
      </c>
      <c r="K21" s="5" t="s">
        <v>152</v>
      </c>
      <c r="L21" s="5">
        <v>40</v>
      </c>
      <c r="M21" s="9">
        <f>60000*3+6000*7</f>
        <v>222000</v>
      </c>
      <c r="N21" s="37"/>
      <c r="O21" s="37">
        <f>6*7</f>
        <v>42</v>
      </c>
      <c r="P21" s="37"/>
      <c r="Q21" s="37"/>
      <c r="R21" s="37"/>
      <c r="S21" s="37"/>
      <c r="T21" s="37"/>
      <c r="U21" s="37"/>
      <c r="V21" s="37"/>
      <c r="W21" s="214"/>
      <c r="X21" s="323" t="s">
        <v>2997</v>
      </c>
      <c r="Y21" s="346" t="s">
        <v>2998</v>
      </c>
      <c r="Z21" s="676" t="s">
        <v>2999</v>
      </c>
      <c r="AA21" s="649"/>
    </row>
    <row r="22" spans="1:27" x14ac:dyDescent="0.3">
      <c r="A22" s="740"/>
      <c r="B22" s="5" t="s">
        <v>91</v>
      </c>
      <c r="C22" s="7"/>
      <c r="D22" s="5"/>
      <c r="E22" s="5" t="s">
        <v>94</v>
      </c>
      <c r="F22" s="5"/>
      <c r="G22" s="5"/>
      <c r="H22" s="5"/>
      <c r="I22" s="5"/>
      <c r="J22" s="5"/>
      <c r="K22" s="5" t="s">
        <v>66</v>
      </c>
      <c r="L22" s="5"/>
      <c r="M22" s="9">
        <f>4500*7</f>
        <v>31500</v>
      </c>
      <c r="N22" s="37"/>
      <c r="O22" s="37"/>
      <c r="P22" s="37"/>
      <c r="Q22" s="37"/>
      <c r="R22" s="37"/>
      <c r="S22" s="37"/>
      <c r="T22" s="37"/>
      <c r="U22" s="37"/>
      <c r="V22" s="37">
        <f>8*7</f>
        <v>56</v>
      </c>
      <c r="W22" s="214"/>
      <c r="X22" s="322"/>
      <c r="Y22" s="346"/>
      <c r="Z22" s="346"/>
      <c r="AA22" s="356"/>
    </row>
    <row r="23" spans="1:27" x14ac:dyDescent="0.3">
      <c r="A23" s="740"/>
      <c r="B23" s="5" t="s">
        <v>91</v>
      </c>
      <c r="C23" s="7"/>
      <c r="D23" s="5"/>
      <c r="E23" s="5" t="s">
        <v>95</v>
      </c>
      <c r="F23" s="5"/>
      <c r="G23" s="5"/>
      <c r="H23" s="5"/>
      <c r="I23" s="5"/>
      <c r="J23" s="5"/>
      <c r="K23" s="5" t="s">
        <v>63</v>
      </c>
      <c r="L23" s="5"/>
      <c r="M23" s="9">
        <f>6000*7</f>
        <v>42000</v>
      </c>
      <c r="N23" s="37"/>
      <c r="O23" s="37"/>
      <c r="P23" s="37"/>
      <c r="Q23" s="37"/>
      <c r="R23" s="37"/>
      <c r="S23" s="37"/>
      <c r="T23" s="37"/>
      <c r="U23" s="37"/>
      <c r="V23" s="37">
        <f>12*7</f>
        <v>84</v>
      </c>
      <c r="W23" s="214"/>
      <c r="X23" s="322"/>
      <c r="Y23" s="346"/>
      <c r="Z23" s="346"/>
      <c r="AA23" s="356"/>
    </row>
    <row r="24" spans="1:27" ht="17.25" thickBot="1" x14ac:dyDescent="0.35">
      <c r="A24" s="741"/>
      <c r="B24" s="30" t="s">
        <v>204</v>
      </c>
      <c r="C24" s="31"/>
      <c r="D24" s="30"/>
      <c r="E24" s="30" t="s">
        <v>96</v>
      </c>
      <c r="F24" s="30"/>
      <c r="G24" s="30"/>
      <c r="H24" s="30"/>
      <c r="I24" s="30"/>
      <c r="J24" s="30"/>
      <c r="K24" s="30" t="s">
        <v>72</v>
      </c>
      <c r="L24" s="30"/>
      <c r="M24" s="32">
        <f>10000*7</f>
        <v>70000</v>
      </c>
      <c r="N24" s="379"/>
      <c r="O24" s="379"/>
      <c r="P24" s="379"/>
      <c r="Q24" s="379"/>
      <c r="R24" s="379"/>
      <c r="S24" s="379"/>
      <c r="T24" s="379"/>
      <c r="U24" s="379"/>
      <c r="V24" s="379">
        <f>16*7</f>
        <v>112</v>
      </c>
      <c r="W24" s="380"/>
      <c r="X24" s="325"/>
      <c r="Y24" s="348"/>
      <c r="Z24" s="348"/>
      <c r="AA24" s="357"/>
    </row>
    <row r="25" spans="1:27" ht="18" x14ac:dyDescent="0.3">
      <c r="A25" s="739" t="s">
        <v>205</v>
      </c>
      <c r="B25" s="27" t="s">
        <v>206</v>
      </c>
      <c r="C25" s="28">
        <v>1</v>
      </c>
      <c r="D25" s="27" t="s">
        <v>296</v>
      </c>
      <c r="E25" s="27" t="s">
        <v>98</v>
      </c>
      <c r="F25" s="27">
        <v>3</v>
      </c>
      <c r="G25" s="27">
        <v>200</v>
      </c>
      <c r="H25" s="27">
        <v>300</v>
      </c>
      <c r="I25" s="27" t="s">
        <v>217</v>
      </c>
      <c r="J25" s="27">
        <v>3</v>
      </c>
      <c r="K25" s="27" t="s">
        <v>59</v>
      </c>
      <c r="L25" s="27">
        <v>5</v>
      </c>
      <c r="M25" s="29">
        <f>3000*2+1000*3</f>
        <v>9000</v>
      </c>
      <c r="N25" s="381"/>
      <c r="O25" s="381">
        <f>2*3</f>
        <v>6</v>
      </c>
      <c r="P25" s="381"/>
      <c r="Q25" s="381"/>
      <c r="R25" s="381"/>
      <c r="S25" s="381"/>
      <c r="T25" s="381"/>
      <c r="U25" s="381"/>
      <c r="V25" s="381"/>
      <c r="W25" s="382"/>
      <c r="X25" s="321" t="s">
        <v>1330</v>
      </c>
      <c r="Y25" s="345" t="s">
        <v>2062</v>
      </c>
      <c r="Z25" s="345" t="s">
        <v>2100</v>
      </c>
      <c r="AA25" s="360"/>
    </row>
    <row r="26" spans="1:27" ht="18" x14ac:dyDescent="0.3">
      <c r="A26" s="740"/>
      <c r="B26" s="367" t="s">
        <v>97</v>
      </c>
      <c r="C26" s="26">
        <v>4</v>
      </c>
      <c r="D26" s="367" t="s">
        <v>296</v>
      </c>
      <c r="E26" s="367" t="s">
        <v>419</v>
      </c>
      <c r="F26" s="367">
        <v>8</v>
      </c>
      <c r="G26" s="367">
        <v>800</v>
      </c>
      <c r="H26" s="367">
        <v>1000</v>
      </c>
      <c r="I26" s="367" t="s">
        <v>1542</v>
      </c>
      <c r="J26" s="367">
        <v>2</v>
      </c>
      <c r="K26" s="775" t="s">
        <v>67</v>
      </c>
      <c r="L26" s="775">
        <f>10+10</f>
        <v>20</v>
      </c>
      <c r="M26" s="816">
        <f>15000*5+4500*4</f>
        <v>93000</v>
      </c>
      <c r="N26" s="775"/>
      <c r="O26" s="775">
        <f>5*4</f>
        <v>20</v>
      </c>
      <c r="P26" s="775"/>
      <c r="Q26" s="775"/>
      <c r="R26" s="775"/>
      <c r="S26" s="775"/>
      <c r="T26" s="775"/>
      <c r="U26" s="775"/>
      <c r="V26" s="775"/>
      <c r="W26" s="779"/>
      <c r="X26" s="322" t="s">
        <v>1328</v>
      </c>
      <c r="Y26" s="346" t="s">
        <v>1907</v>
      </c>
      <c r="Z26" s="346" t="s">
        <v>1908</v>
      </c>
      <c r="AA26" s="356" t="s">
        <v>1909</v>
      </c>
    </row>
    <row r="27" spans="1:27" ht="18" x14ac:dyDescent="0.3">
      <c r="A27" s="740"/>
      <c r="B27" s="367" t="s">
        <v>97</v>
      </c>
      <c r="C27" s="26">
        <v>4</v>
      </c>
      <c r="D27" s="367" t="s">
        <v>296</v>
      </c>
      <c r="E27" s="367" t="s">
        <v>420</v>
      </c>
      <c r="F27" s="367">
        <v>8</v>
      </c>
      <c r="G27" s="367">
        <v>800</v>
      </c>
      <c r="H27" s="367">
        <v>1000</v>
      </c>
      <c r="I27" s="367" t="s">
        <v>1542</v>
      </c>
      <c r="J27" s="367">
        <v>3</v>
      </c>
      <c r="K27" s="776"/>
      <c r="L27" s="776"/>
      <c r="M27" s="817"/>
      <c r="N27" s="776"/>
      <c r="O27" s="776"/>
      <c r="P27" s="776"/>
      <c r="Q27" s="776"/>
      <c r="R27" s="776"/>
      <c r="S27" s="776"/>
      <c r="T27" s="776"/>
      <c r="U27" s="776"/>
      <c r="V27" s="776"/>
      <c r="W27" s="780"/>
      <c r="X27" s="322" t="s">
        <v>1329</v>
      </c>
      <c r="Y27" s="346" t="s">
        <v>1907</v>
      </c>
      <c r="Z27" s="346" t="s">
        <v>1910</v>
      </c>
      <c r="AA27" s="356" t="s">
        <v>1909</v>
      </c>
    </row>
    <row r="28" spans="1:27" ht="33" x14ac:dyDescent="0.3">
      <c r="A28" s="740"/>
      <c r="B28" s="366" t="s">
        <v>207</v>
      </c>
      <c r="C28" s="25">
        <v>3</v>
      </c>
      <c r="D28" s="366" t="s">
        <v>278</v>
      </c>
      <c r="E28" s="366" t="s">
        <v>2120</v>
      </c>
      <c r="F28" s="366">
        <v>6</v>
      </c>
      <c r="G28" s="366">
        <v>600</v>
      </c>
      <c r="H28" s="366">
        <v>800</v>
      </c>
      <c r="I28" s="366" t="s">
        <v>217</v>
      </c>
      <c r="J28" s="366">
        <v>2</v>
      </c>
      <c r="K28" s="366" t="s">
        <v>70</v>
      </c>
      <c r="L28" s="366">
        <v>15</v>
      </c>
      <c r="M28" s="371">
        <f>7500+7000*2+3000*4</f>
        <v>33500</v>
      </c>
      <c r="N28" s="370">
        <f>4*4</f>
        <v>16</v>
      </c>
      <c r="O28" s="370"/>
      <c r="P28" s="370"/>
      <c r="Q28" s="370"/>
      <c r="R28" s="370"/>
      <c r="S28" s="370"/>
      <c r="T28" s="370"/>
      <c r="U28" s="370"/>
      <c r="V28" s="370"/>
      <c r="W28" s="383"/>
      <c r="X28" s="322" t="s">
        <v>1333</v>
      </c>
      <c r="Y28" s="346" t="s">
        <v>2119</v>
      </c>
      <c r="Z28" s="346" t="s">
        <v>2121</v>
      </c>
      <c r="AA28" s="356" t="s">
        <v>2122</v>
      </c>
    </row>
    <row r="29" spans="1:27" ht="18" x14ac:dyDescent="0.3">
      <c r="A29" s="740"/>
      <c r="B29" s="5" t="s">
        <v>209</v>
      </c>
      <c r="C29" s="7">
        <v>2</v>
      </c>
      <c r="D29" s="5" t="s">
        <v>296</v>
      </c>
      <c r="E29" s="5" t="s">
        <v>2130</v>
      </c>
      <c r="F29" s="5">
        <v>4</v>
      </c>
      <c r="G29" s="5">
        <v>400</v>
      </c>
      <c r="H29" s="5">
        <v>550</v>
      </c>
      <c r="I29" s="5" t="s">
        <v>217</v>
      </c>
      <c r="J29" s="5">
        <v>2.5</v>
      </c>
      <c r="K29" s="5" t="s">
        <v>70</v>
      </c>
      <c r="L29" s="5">
        <v>10</v>
      </c>
      <c r="M29" s="9">
        <f>15000*3+2000*4</f>
        <v>53000</v>
      </c>
      <c r="N29" s="37">
        <f>3*4</f>
        <v>12</v>
      </c>
      <c r="O29" s="37"/>
      <c r="P29" s="37"/>
      <c r="Q29" s="37"/>
      <c r="R29" s="37"/>
      <c r="S29" s="37"/>
      <c r="T29" s="37"/>
      <c r="U29" s="37"/>
      <c r="V29" s="37"/>
      <c r="W29" s="214"/>
      <c r="X29" s="322" t="s">
        <v>1332</v>
      </c>
      <c r="Y29" s="346" t="s">
        <v>2129</v>
      </c>
      <c r="Z29" s="346" t="s">
        <v>2131</v>
      </c>
      <c r="AA29" s="356" t="s">
        <v>2132</v>
      </c>
    </row>
    <row r="30" spans="1:27" ht="33" x14ac:dyDescent="0.3">
      <c r="A30" s="740"/>
      <c r="B30" s="5" t="s">
        <v>210</v>
      </c>
      <c r="C30" s="7">
        <v>3</v>
      </c>
      <c r="D30" s="5" t="s">
        <v>296</v>
      </c>
      <c r="E30" s="5" t="s">
        <v>2134</v>
      </c>
      <c r="F30" s="5">
        <v>6</v>
      </c>
      <c r="G30" s="5">
        <v>600</v>
      </c>
      <c r="H30" s="5">
        <v>800</v>
      </c>
      <c r="I30" s="5" t="s">
        <v>217</v>
      </c>
      <c r="J30" s="5">
        <v>2</v>
      </c>
      <c r="K30" s="5" t="s">
        <v>725</v>
      </c>
      <c r="L30" s="5">
        <v>15</v>
      </c>
      <c r="M30" s="9">
        <f>7500+5000*2+3000*5</f>
        <v>32500</v>
      </c>
      <c r="N30" s="37">
        <f>4*5</f>
        <v>20</v>
      </c>
      <c r="O30" s="37"/>
      <c r="P30" s="37"/>
      <c r="Q30" s="37"/>
      <c r="R30" s="37"/>
      <c r="S30" s="37"/>
      <c r="T30" s="37"/>
      <c r="U30" s="37"/>
      <c r="V30" s="37"/>
      <c r="W30" s="214"/>
      <c r="X30" s="322" t="s">
        <v>1331</v>
      </c>
      <c r="Y30" s="346" t="s">
        <v>2133</v>
      </c>
      <c r="Z30" s="346" t="s">
        <v>2135</v>
      </c>
      <c r="AA30" s="356"/>
    </row>
    <row r="31" spans="1:27" ht="33" x14ac:dyDescent="0.3">
      <c r="A31" s="740"/>
      <c r="B31" s="5" t="s">
        <v>212</v>
      </c>
      <c r="C31" s="7">
        <v>4</v>
      </c>
      <c r="D31" s="5" t="s">
        <v>296</v>
      </c>
      <c r="E31" s="5" t="s">
        <v>101</v>
      </c>
      <c r="F31" s="5">
        <v>8</v>
      </c>
      <c r="G31" s="5">
        <v>800</v>
      </c>
      <c r="H31" s="5">
        <v>1200</v>
      </c>
      <c r="I31" s="5" t="s">
        <v>217</v>
      </c>
      <c r="J31" s="5">
        <v>2.5</v>
      </c>
      <c r="K31" s="5" t="s">
        <v>64</v>
      </c>
      <c r="L31" s="5">
        <v>20</v>
      </c>
      <c r="M31" s="9">
        <f>15000*4+4500*4</f>
        <v>78000</v>
      </c>
      <c r="N31" s="37">
        <f>5*4</f>
        <v>20</v>
      </c>
      <c r="O31" s="37"/>
      <c r="P31" s="37"/>
      <c r="Q31" s="37"/>
      <c r="R31" s="37"/>
      <c r="S31" s="37"/>
      <c r="T31" s="37">
        <f>3*4</f>
        <v>12</v>
      </c>
      <c r="U31" s="37"/>
      <c r="V31" s="37"/>
      <c r="W31" s="214"/>
      <c r="X31" s="323" t="s">
        <v>1334</v>
      </c>
      <c r="Y31" s="753" t="s">
        <v>2136</v>
      </c>
      <c r="Z31" s="754"/>
      <c r="AA31" s="755"/>
    </row>
    <row r="32" spans="1:27" ht="33" x14ac:dyDescent="0.3">
      <c r="A32" s="740"/>
      <c r="B32" s="5" t="s">
        <v>108</v>
      </c>
      <c r="C32" s="7">
        <v>5</v>
      </c>
      <c r="D32" s="660" t="s">
        <v>2452</v>
      </c>
      <c r="E32" s="5" t="s">
        <v>2453</v>
      </c>
      <c r="F32" s="5">
        <v>10</v>
      </c>
      <c r="G32" s="5">
        <v>1000</v>
      </c>
      <c r="H32" s="5">
        <v>1800</v>
      </c>
      <c r="I32" s="5" t="s">
        <v>217</v>
      </c>
      <c r="J32" s="5">
        <v>3</v>
      </c>
      <c r="K32" s="5" t="s">
        <v>2454</v>
      </c>
      <c r="L32" s="5">
        <v>40</v>
      </c>
      <c r="M32" s="9">
        <f>60000*3+6000*7</f>
        <v>222000</v>
      </c>
      <c r="N32" s="37">
        <f>6*7</f>
        <v>42</v>
      </c>
      <c r="O32" s="37"/>
      <c r="P32" s="37"/>
      <c r="Q32" s="37"/>
      <c r="R32" s="37"/>
      <c r="S32" s="37"/>
      <c r="T32" s="37"/>
      <c r="U32" s="37"/>
      <c r="V32" s="37"/>
      <c r="W32" s="214"/>
      <c r="X32" s="323" t="s">
        <v>2455</v>
      </c>
      <c r="Y32" s="346" t="s">
        <v>2456</v>
      </c>
      <c r="Z32" s="346" t="s">
        <v>2457</v>
      </c>
      <c r="AA32" s="356"/>
    </row>
    <row r="33" spans="1:27" x14ac:dyDescent="0.3">
      <c r="A33" s="740"/>
      <c r="B33" s="5" t="s">
        <v>208</v>
      </c>
      <c r="C33" s="7"/>
      <c r="D33" s="5"/>
      <c r="E33" s="5" t="s">
        <v>99</v>
      </c>
      <c r="F33" s="5"/>
      <c r="G33" s="5"/>
      <c r="H33" s="5"/>
      <c r="I33" s="5"/>
      <c r="J33" s="5"/>
      <c r="K33" s="5" t="s">
        <v>70</v>
      </c>
      <c r="L33" s="5"/>
      <c r="M33" s="9">
        <f>3000*7</f>
        <v>21000</v>
      </c>
      <c r="N33" s="37"/>
      <c r="O33" s="37"/>
      <c r="P33" s="37"/>
      <c r="Q33" s="37"/>
      <c r="R33" s="37"/>
      <c r="S33" s="37"/>
      <c r="T33" s="37"/>
      <c r="U33" s="37"/>
      <c r="V33" s="37">
        <f>4*7</f>
        <v>28</v>
      </c>
      <c r="W33" s="214"/>
      <c r="X33" s="322"/>
      <c r="Y33" s="346"/>
      <c r="Z33" s="346"/>
      <c r="AA33" s="356"/>
    </row>
    <row r="34" spans="1:27" x14ac:dyDescent="0.3">
      <c r="A34" s="740"/>
      <c r="B34" s="5" t="s">
        <v>211</v>
      </c>
      <c r="C34" s="7"/>
      <c r="D34" s="5"/>
      <c r="E34" s="5" t="s">
        <v>100</v>
      </c>
      <c r="F34" s="5"/>
      <c r="G34" s="5"/>
      <c r="H34" s="5"/>
      <c r="I34" s="5"/>
      <c r="J34" s="5"/>
      <c r="K34" s="5" t="s">
        <v>67</v>
      </c>
      <c r="L34" s="5"/>
      <c r="M34" s="9">
        <f>4500*7</f>
        <v>31500</v>
      </c>
      <c r="N34" s="37"/>
      <c r="O34" s="37"/>
      <c r="P34" s="37"/>
      <c r="Q34" s="37"/>
      <c r="R34" s="37"/>
      <c r="S34" s="37"/>
      <c r="T34" s="37"/>
      <c r="U34" s="37"/>
      <c r="V34" s="37">
        <f>8*7</f>
        <v>56</v>
      </c>
      <c r="W34" s="214"/>
      <c r="X34" s="322"/>
      <c r="Y34" s="346"/>
      <c r="Z34" s="346"/>
      <c r="AA34" s="356"/>
    </row>
    <row r="35" spans="1:27" ht="17.25" thickBot="1" x14ac:dyDescent="0.35">
      <c r="A35" s="741"/>
      <c r="B35" s="30" t="s">
        <v>213</v>
      </c>
      <c r="C35" s="31"/>
      <c r="D35" s="30"/>
      <c r="E35" s="30" t="s">
        <v>102</v>
      </c>
      <c r="F35" s="30"/>
      <c r="G35" s="30"/>
      <c r="H35" s="30"/>
      <c r="I35" s="30"/>
      <c r="J35" s="30"/>
      <c r="K35" s="30" t="s">
        <v>64</v>
      </c>
      <c r="L35" s="30"/>
      <c r="M35" s="32">
        <f>6000*7</f>
        <v>42000</v>
      </c>
      <c r="N35" s="379"/>
      <c r="O35" s="379"/>
      <c r="P35" s="379"/>
      <c r="Q35" s="379"/>
      <c r="R35" s="379"/>
      <c r="S35" s="379"/>
      <c r="T35" s="379"/>
      <c r="U35" s="379"/>
      <c r="V35" s="379">
        <f>12*7</f>
        <v>84</v>
      </c>
      <c r="W35" s="380"/>
      <c r="X35" s="325"/>
      <c r="Y35" s="348"/>
      <c r="Z35" s="348"/>
      <c r="AA35" s="357"/>
    </row>
    <row r="36" spans="1:27" ht="49.5" x14ac:dyDescent="0.3">
      <c r="A36" s="739" t="s">
        <v>214</v>
      </c>
      <c r="B36" s="27" t="s">
        <v>215</v>
      </c>
      <c r="C36" s="28">
        <v>1</v>
      </c>
      <c r="D36" s="27" t="s">
        <v>216</v>
      </c>
      <c r="E36" s="27" t="s">
        <v>1892</v>
      </c>
      <c r="F36" s="27">
        <v>3</v>
      </c>
      <c r="G36" s="27">
        <v>200</v>
      </c>
      <c r="H36" s="27">
        <v>300</v>
      </c>
      <c r="I36" s="27" t="s">
        <v>217</v>
      </c>
      <c r="J36" s="27">
        <v>1.5</v>
      </c>
      <c r="K36" s="27" t="s">
        <v>58</v>
      </c>
      <c r="L36" s="27">
        <v>5</v>
      </c>
      <c r="M36" s="29">
        <f>1000*3+3000*2</f>
        <v>9000</v>
      </c>
      <c r="N36" s="381">
        <f>1*3</f>
        <v>3</v>
      </c>
      <c r="O36" s="381"/>
      <c r="P36" s="381"/>
      <c r="Q36" s="381"/>
      <c r="R36" s="381"/>
      <c r="S36" s="381">
        <f>2*3</f>
        <v>6</v>
      </c>
      <c r="T36" s="381"/>
      <c r="U36" s="381"/>
      <c r="V36" s="381"/>
      <c r="W36" s="382"/>
      <c r="X36" s="321" t="s">
        <v>1196</v>
      </c>
      <c r="Y36" s="345" t="s">
        <v>1891</v>
      </c>
      <c r="Z36" s="345" t="s">
        <v>1893</v>
      </c>
      <c r="AA36" s="360"/>
    </row>
    <row r="37" spans="1:27" ht="33" x14ac:dyDescent="0.3">
      <c r="A37" s="740"/>
      <c r="B37" s="5" t="s">
        <v>218</v>
      </c>
      <c r="C37" s="7">
        <v>2</v>
      </c>
      <c r="D37" s="5" t="s">
        <v>219</v>
      </c>
      <c r="E37" s="5" t="s">
        <v>220</v>
      </c>
      <c r="F37" s="5">
        <v>4</v>
      </c>
      <c r="G37" s="5">
        <v>400</v>
      </c>
      <c r="H37" s="5">
        <v>550</v>
      </c>
      <c r="I37" s="5" t="s">
        <v>221</v>
      </c>
      <c r="J37" s="5">
        <v>2.5</v>
      </c>
      <c r="K37" s="5" t="s">
        <v>71</v>
      </c>
      <c r="L37" s="5">
        <v>10</v>
      </c>
      <c r="M37" s="9">
        <f>5000*3+2000*3</f>
        <v>21000</v>
      </c>
      <c r="N37" s="37">
        <f>1*3</f>
        <v>3</v>
      </c>
      <c r="O37" s="37"/>
      <c r="P37" s="37"/>
      <c r="Q37" s="37"/>
      <c r="R37" s="37"/>
      <c r="S37" s="37">
        <f>3*3</f>
        <v>9</v>
      </c>
      <c r="T37" s="37"/>
      <c r="U37" s="37"/>
      <c r="V37" s="37"/>
      <c r="W37" s="214"/>
      <c r="X37" s="322" t="s">
        <v>1197</v>
      </c>
      <c r="Y37" s="346" t="s">
        <v>1894</v>
      </c>
      <c r="Z37" s="346" t="s">
        <v>1895</v>
      </c>
      <c r="AA37" s="356"/>
    </row>
    <row r="38" spans="1:27" ht="33" x14ac:dyDescent="0.3">
      <c r="A38" s="740"/>
      <c r="B38" s="5" t="s">
        <v>223</v>
      </c>
      <c r="C38" s="7">
        <v>3</v>
      </c>
      <c r="D38" s="5" t="s">
        <v>224</v>
      </c>
      <c r="E38" s="5" t="s">
        <v>191</v>
      </c>
      <c r="F38" s="5">
        <v>6</v>
      </c>
      <c r="G38" s="5">
        <v>600</v>
      </c>
      <c r="H38" s="5">
        <v>800</v>
      </c>
      <c r="I38" s="5" t="s">
        <v>1542</v>
      </c>
      <c r="J38" s="5">
        <v>2</v>
      </c>
      <c r="K38" s="5" t="s">
        <v>225</v>
      </c>
      <c r="L38" s="5">
        <v>15</v>
      </c>
      <c r="M38" s="9">
        <f>7500+5000*2+3000*5</f>
        <v>32500</v>
      </c>
      <c r="N38" s="37">
        <f>1*5</f>
        <v>5</v>
      </c>
      <c r="O38" s="37"/>
      <c r="P38" s="37"/>
      <c r="Q38" s="37"/>
      <c r="R38" s="37"/>
      <c r="S38" s="37">
        <f>4*5</f>
        <v>20</v>
      </c>
      <c r="T38" s="37"/>
      <c r="U38" s="37"/>
      <c r="V38" s="37"/>
      <c r="W38" s="214"/>
      <c r="X38" s="322" t="s">
        <v>1896</v>
      </c>
      <c r="Y38" s="346" t="s">
        <v>1897</v>
      </c>
      <c r="Z38" s="346" t="s">
        <v>1898</v>
      </c>
      <c r="AA38" s="356" t="s">
        <v>1899</v>
      </c>
    </row>
    <row r="39" spans="1:27" ht="49.5" x14ac:dyDescent="0.3">
      <c r="A39" s="740"/>
      <c r="B39" s="5" t="s">
        <v>223</v>
      </c>
      <c r="C39" s="7">
        <v>4</v>
      </c>
      <c r="D39" s="5" t="s">
        <v>224</v>
      </c>
      <c r="E39" s="5" t="s">
        <v>1900</v>
      </c>
      <c r="F39" s="5">
        <v>8</v>
      </c>
      <c r="G39" s="5">
        <v>800</v>
      </c>
      <c r="H39" s="5">
        <v>1200</v>
      </c>
      <c r="I39" s="5" t="s">
        <v>217</v>
      </c>
      <c r="J39" s="5">
        <v>3.5</v>
      </c>
      <c r="K39" s="5" t="s">
        <v>226</v>
      </c>
      <c r="L39" s="5">
        <v>20</v>
      </c>
      <c r="M39" s="9">
        <f>15000*3+4500*6</f>
        <v>72000</v>
      </c>
      <c r="N39" s="37">
        <f>1*6</f>
        <v>6</v>
      </c>
      <c r="O39" s="37"/>
      <c r="P39" s="37"/>
      <c r="Q39" s="37"/>
      <c r="R39" s="37"/>
      <c r="S39" s="37">
        <f>5*6</f>
        <v>30</v>
      </c>
      <c r="T39" s="37"/>
      <c r="U39" s="37"/>
      <c r="V39" s="37"/>
      <c r="W39" s="214"/>
      <c r="X39" s="322" t="s">
        <v>1198</v>
      </c>
      <c r="Y39" s="346" t="s">
        <v>1901</v>
      </c>
      <c r="Z39" s="346" t="s">
        <v>1902</v>
      </c>
      <c r="AA39" s="356"/>
    </row>
    <row r="40" spans="1:27" ht="33" x14ac:dyDescent="0.3">
      <c r="A40" s="740"/>
      <c r="B40" s="5" t="s">
        <v>223</v>
      </c>
      <c r="C40" s="7">
        <v>5</v>
      </c>
      <c r="D40" s="666" t="s">
        <v>229</v>
      </c>
      <c r="E40" s="5" t="s">
        <v>1904</v>
      </c>
      <c r="F40" s="5">
        <v>10</v>
      </c>
      <c r="G40" s="5">
        <v>1000</v>
      </c>
      <c r="H40" s="5">
        <v>1800</v>
      </c>
      <c r="I40" s="5" t="s">
        <v>230</v>
      </c>
      <c r="J40" s="5">
        <v>5</v>
      </c>
      <c r="K40" s="5" t="s">
        <v>231</v>
      </c>
      <c r="L40" s="5">
        <v>40</v>
      </c>
      <c r="M40" s="9">
        <f>60000*3+6000*7</f>
        <v>222000</v>
      </c>
      <c r="N40" s="37">
        <f>1*7</f>
        <v>7</v>
      </c>
      <c r="O40" s="37"/>
      <c r="P40" s="37"/>
      <c r="Q40" s="37"/>
      <c r="R40" s="37"/>
      <c r="S40" s="37">
        <f>6*7</f>
        <v>42</v>
      </c>
      <c r="T40" s="37"/>
      <c r="U40" s="37"/>
      <c r="V40" s="37"/>
      <c r="W40" s="214" t="s">
        <v>232</v>
      </c>
      <c r="X40" s="322" t="s">
        <v>1199</v>
      </c>
      <c r="Y40" s="346" t="s">
        <v>1903</v>
      </c>
      <c r="Z40" s="346" t="s">
        <v>1905</v>
      </c>
      <c r="AA40" s="356" t="s">
        <v>1906</v>
      </c>
    </row>
    <row r="41" spans="1:27" x14ac:dyDescent="0.3">
      <c r="A41" s="740"/>
      <c r="B41" s="5" t="s">
        <v>222</v>
      </c>
      <c r="C41" s="7"/>
      <c r="D41" s="5"/>
      <c r="E41" s="5" t="s">
        <v>103</v>
      </c>
      <c r="F41" s="5"/>
      <c r="G41" s="5"/>
      <c r="H41" s="5"/>
      <c r="I41" s="5"/>
      <c r="J41" s="5"/>
      <c r="K41" s="5" t="s">
        <v>71</v>
      </c>
      <c r="L41" s="5"/>
      <c r="M41" s="9">
        <f>3000*7</f>
        <v>21000</v>
      </c>
      <c r="N41" s="37"/>
      <c r="O41" s="37"/>
      <c r="P41" s="37"/>
      <c r="Q41" s="37"/>
      <c r="R41" s="37"/>
      <c r="S41" s="37"/>
      <c r="T41" s="37"/>
      <c r="U41" s="37"/>
      <c r="V41" s="37">
        <f>4*7</f>
        <v>28</v>
      </c>
      <c r="W41" s="214"/>
      <c r="X41" s="322"/>
      <c r="Y41" s="346"/>
      <c r="Z41" s="346"/>
      <c r="AA41" s="356"/>
    </row>
    <row r="42" spans="1:27" x14ac:dyDescent="0.3">
      <c r="A42" s="740"/>
      <c r="B42" s="5" t="s">
        <v>227</v>
      </c>
      <c r="C42" s="7"/>
      <c r="D42" s="5"/>
      <c r="E42" s="5" t="s">
        <v>104</v>
      </c>
      <c r="F42" s="5"/>
      <c r="G42" s="5"/>
      <c r="H42" s="5"/>
      <c r="I42" s="5"/>
      <c r="J42" s="5"/>
      <c r="K42" s="5" t="s">
        <v>228</v>
      </c>
      <c r="L42" s="5"/>
      <c r="M42" s="9">
        <f>6000*7</f>
        <v>42000</v>
      </c>
      <c r="N42" s="37"/>
      <c r="O42" s="37"/>
      <c r="P42" s="37"/>
      <c r="Q42" s="37"/>
      <c r="R42" s="37"/>
      <c r="S42" s="37"/>
      <c r="T42" s="37"/>
      <c r="U42" s="37"/>
      <c r="V42" s="37">
        <f>12*7</f>
        <v>84</v>
      </c>
      <c r="W42" s="214"/>
      <c r="X42" s="322"/>
      <c r="Y42" s="346"/>
      <c r="Z42" s="346"/>
      <c r="AA42" s="356"/>
    </row>
    <row r="43" spans="1:27" ht="17.25" thickBot="1" x14ac:dyDescent="0.35">
      <c r="A43" s="741"/>
      <c r="B43" s="30" t="s">
        <v>233</v>
      </c>
      <c r="C43" s="31"/>
      <c r="D43" s="30"/>
      <c r="E43" s="30" t="s">
        <v>541</v>
      </c>
      <c r="F43" s="30"/>
      <c r="G43" s="30"/>
      <c r="H43" s="30"/>
      <c r="I43" s="30"/>
      <c r="J43" s="30"/>
      <c r="K43" s="30" t="s">
        <v>234</v>
      </c>
      <c r="L43" s="30"/>
      <c r="M43" s="32">
        <f>10000*7</f>
        <v>70000</v>
      </c>
      <c r="N43" s="379"/>
      <c r="O43" s="379"/>
      <c r="P43" s="379"/>
      <c r="Q43" s="379"/>
      <c r="R43" s="379"/>
      <c r="S43" s="379"/>
      <c r="T43" s="379"/>
      <c r="U43" s="379"/>
      <c r="V43" s="379">
        <f>16*7</f>
        <v>112</v>
      </c>
      <c r="W43" s="380"/>
      <c r="X43" s="325"/>
      <c r="Y43" s="348"/>
      <c r="Z43" s="348"/>
      <c r="AA43" s="357"/>
    </row>
    <row r="44" spans="1:27" ht="18" x14ac:dyDescent="0.3">
      <c r="A44" s="742" t="s">
        <v>235</v>
      </c>
      <c r="B44" s="27" t="s">
        <v>236</v>
      </c>
      <c r="C44" s="28">
        <v>1</v>
      </c>
      <c r="D44" s="27" t="s">
        <v>278</v>
      </c>
      <c r="E44" s="27" t="s">
        <v>105</v>
      </c>
      <c r="F44" s="27">
        <v>3</v>
      </c>
      <c r="G44" s="27">
        <v>200</v>
      </c>
      <c r="H44" s="27">
        <v>400</v>
      </c>
      <c r="I44" s="27" t="s">
        <v>446</v>
      </c>
      <c r="J44" s="38" t="s">
        <v>455</v>
      </c>
      <c r="K44" s="27" t="s">
        <v>237</v>
      </c>
      <c r="L44" s="27">
        <v>5</v>
      </c>
      <c r="M44" s="29">
        <f>7000*2+1000*3</f>
        <v>17000</v>
      </c>
      <c r="N44" s="381"/>
      <c r="O44" s="381"/>
      <c r="P44" s="381"/>
      <c r="Q44" s="381"/>
      <c r="R44" s="381">
        <f>2*3</f>
        <v>6</v>
      </c>
      <c r="S44" s="381"/>
      <c r="T44" s="381"/>
      <c r="U44" s="381"/>
      <c r="V44" s="381"/>
      <c r="W44" s="382"/>
      <c r="X44" s="321" t="s">
        <v>1769</v>
      </c>
      <c r="Y44" s="345" t="s">
        <v>1770</v>
      </c>
      <c r="Z44" s="345" t="s">
        <v>1771</v>
      </c>
      <c r="AA44" s="360"/>
    </row>
    <row r="45" spans="1:27" ht="18" x14ac:dyDescent="0.3">
      <c r="A45" s="743"/>
      <c r="B45" s="5" t="s">
        <v>238</v>
      </c>
      <c r="C45" s="7">
        <v>2</v>
      </c>
      <c r="D45" s="5" t="s">
        <v>278</v>
      </c>
      <c r="E45" s="5" t="s">
        <v>1773</v>
      </c>
      <c r="F45" s="5">
        <v>4</v>
      </c>
      <c r="G45" s="5">
        <v>400</v>
      </c>
      <c r="H45" s="5">
        <v>700</v>
      </c>
      <c r="I45" s="5" t="s">
        <v>446</v>
      </c>
      <c r="J45" s="39" t="s">
        <v>447</v>
      </c>
      <c r="K45" s="5" t="s">
        <v>239</v>
      </c>
      <c r="L45" s="5">
        <v>10</v>
      </c>
      <c r="M45" s="9">
        <f>5000*3+3000*5</f>
        <v>30000</v>
      </c>
      <c r="N45" s="37"/>
      <c r="O45" s="37"/>
      <c r="P45" s="37"/>
      <c r="Q45" s="37"/>
      <c r="R45" s="37">
        <f>3*5</f>
        <v>15</v>
      </c>
      <c r="S45" s="37"/>
      <c r="T45" s="37"/>
      <c r="U45" s="37">
        <f>3*5</f>
        <v>15</v>
      </c>
      <c r="V45" s="37"/>
      <c r="W45" s="214"/>
      <c r="X45" s="322" t="s">
        <v>1772</v>
      </c>
      <c r="Y45" s="346" t="s">
        <v>1774</v>
      </c>
      <c r="Z45" s="346" t="s">
        <v>1775</v>
      </c>
      <c r="AA45" s="356"/>
    </row>
    <row r="46" spans="1:27" ht="18" x14ac:dyDescent="0.3">
      <c r="A46" s="743"/>
      <c r="B46" s="5" t="s">
        <v>240</v>
      </c>
      <c r="C46" s="7">
        <v>4</v>
      </c>
      <c r="D46" s="5" t="s">
        <v>278</v>
      </c>
      <c r="E46" s="5" t="s">
        <v>1776</v>
      </c>
      <c r="F46" s="5">
        <v>8</v>
      </c>
      <c r="G46" s="5">
        <v>800</v>
      </c>
      <c r="H46" s="5">
        <v>1500</v>
      </c>
      <c r="I46" s="5" t="s">
        <v>687</v>
      </c>
      <c r="J46" s="39">
        <v>4</v>
      </c>
      <c r="K46" s="5" t="s">
        <v>241</v>
      </c>
      <c r="L46" s="5">
        <v>20</v>
      </c>
      <c r="M46" s="9">
        <f>15000*3+4500*6</f>
        <v>72000</v>
      </c>
      <c r="N46" s="37"/>
      <c r="O46" s="37"/>
      <c r="P46" s="37"/>
      <c r="Q46" s="37"/>
      <c r="R46" s="37">
        <f>5*6</f>
        <v>30</v>
      </c>
      <c r="S46" s="37"/>
      <c r="T46" s="37"/>
      <c r="U46" s="37">
        <f>5*6</f>
        <v>30</v>
      </c>
      <c r="V46" s="37"/>
      <c r="W46" s="214"/>
      <c r="X46" s="322" t="s">
        <v>1059</v>
      </c>
      <c r="Y46" s="346" t="s">
        <v>1777</v>
      </c>
      <c r="Z46" s="346" t="s">
        <v>1778</v>
      </c>
      <c r="AA46" s="356"/>
    </row>
    <row r="47" spans="1:27" ht="18" x14ac:dyDescent="0.3">
      <c r="A47" s="743"/>
      <c r="B47" s="5" t="s">
        <v>243</v>
      </c>
      <c r="C47" s="7">
        <v>5</v>
      </c>
      <c r="D47" s="666" t="s">
        <v>229</v>
      </c>
      <c r="E47" s="5" t="s">
        <v>609</v>
      </c>
      <c r="F47" s="5">
        <v>10</v>
      </c>
      <c r="G47" s="5">
        <v>1000</v>
      </c>
      <c r="H47" s="5">
        <v>1800</v>
      </c>
      <c r="I47" s="5" t="s">
        <v>446</v>
      </c>
      <c r="J47" s="165" t="s">
        <v>458</v>
      </c>
      <c r="K47" s="5" t="s">
        <v>244</v>
      </c>
      <c r="L47" s="5">
        <v>40</v>
      </c>
      <c r="M47" s="9">
        <f>60000*3+6000*7</f>
        <v>222000</v>
      </c>
      <c r="N47" s="37"/>
      <c r="O47" s="37"/>
      <c r="P47" s="37"/>
      <c r="Q47" s="37"/>
      <c r="R47" s="37">
        <f>6*7</f>
        <v>42</v>
      </c>
      <c r="S47" s="37"/>
      <c r="T47" s="37"/>
      <c r="U47" s="37"/>
      <c r="V47" s="37"/>
      <c r="W47" s="214" t="s">
        <v>457</v>
      </c>
      <c r="X47" s="323" t="s">
        <v>1061</v>
      </c>
      <c r="Y47" s="346" t="s">
        <v>1782</v>
      </c>
      <c r="Z47" s="346" t="s">
        <v>1783</v>
      </c>
      <c r="AA47" s="356"/>
    </row>
    <row r="48" spans="1:27" ht="18" x14ac:dyDescent="0.3">
      <c r="A48" s="743"/>
      <c r="B48" s="5" t="s">
        <v>456</v>
      </c>
      <c r="C48" s="7">
        <v>3</v>
      </c>
      <c r="D48" s="5" t="s">
        <v>1507</v>
      </c>
      <c r="E48" s="5" t="s">
        <v>2123</v>
      </c>
      <c r="F48" s="5">
        <v>6</v>
      </c>
      <c r="G48" s="5">
        <v>600</v>
      </c>
      <c r="H48" s="5">
        <v>1000</v>
      </c>
      <c r="I48" s="5" t="s">
        <v>217</v>
      </c>
      <c r="J48" s="5">
        <v>2.25</v>
      </c>
      <c r="K48" s="5" t="s">
        <v>162</v>
      </c>
      <c r="L48" s="5">
        <v>15</v>
      </c>
      <c r="M48" s="9">
        <f>7500*3+3000*3</f>
        <v>31500</v>
      </c>
      <c r="N48" s="37"/>
      <c r="O48" s="37"/>
      <c r="P48" s="37"/>
      <c r="Q48" s="37"/>
      <c r="R48" s="37"/>
      <c r="S48" s="37">
        <f>4*3</f>
        <v>12</v>
      </c>
      <c r="T48" s="37"/>
      <c r="U48" s="37"/>
      <c r="V48" s="37"/>
      <c r="W48" s="214"/>
      <c r="X48" s="322" t="s">
        <v>1335</v>
      </c>
      <c r="Y48" s="346" t="s">
        <v>2124</v>
      </c>
      <c r="Z48" s="346" t="s">
        <v>2125</v>
      </c>
      <c r="AA48" s="356"/>
    </row>
    <row r="49" spans="1:27" ht="18" x14ac:dyDescent="0.3">
      <c r="A49" s="743"/>
      <c r="B49" s="5" t="s">
        <v>391</v>
      </c>
      <c r="C49" s="7">
        <v>4</v>
      </c>
      <c r="D49" s="5" t="s">
        <v>278</v>
      </c>
      <c r="E49" s="5" t="s">
        <v>2126</v>
      </c>
      <c r="F49" s="5">
        <v>8</v>
      </c>
      <c r="G49" s="5">
        <v>800</v>
      </c>
      <c r="H49" s="5">
        <v>1200</v>
      </c>
      <c r="I49" s="5" t="s">
        <v>217</v>
      </c>
      <c r="J49" s="5">
        <v>2.5</v>
      </c>
      <c r="K49" s="5" t="s">
        <v>163</v>
      </c>
      <c r="L49" s="5">
        <v>20</v>
      </c>
      <c r="M49" s="9">
        <f>15000*3+4500*6</f>
        <v>72000</v>
      </c>
      <c r="N49" s="37">
        <f>5*6</f>
        <v>30</v>
      </c>
      <c r="O49" s="37"/>
      <c r="P49" s="37"/>
      <c r="Q49" s="37"/>
      <c r="R49" s="37"/>
      <c r="S49" s="37"/>
      <c r="T49" s="37"/>
      <c r="U49" s="37"/>
      <c r="V49" s="37"/>
      <c r="W49" s="214"/>
      <c r="X49" s="323" t="s">
        <v>1336</v>
      </c>
      <c r="Y49" s="346" t="s">
        <v>2127</v>
      </c>
      <c r="Z49" s="346" t="s">
        <v>2128</v>
      </c>
      <c r="AA49" s="356"/>
    </row>
    <row r="50" spans="1:27" x14ac:dyDescent="0.3">
      <c r="A50" s="743"/>
      <c r="B50" s="5" t="s">
        <v>91</v>
      </c>
      <c r="C50" s="7"/>
      <c r="D50" s="5"/>
      <c r="E50" s="5" t="s">
        <v>453</v>
      </c>
      <c r="F50" s="5"/>
      <c r="G50" s="5"/>
      <c r="H50" s="5"/>
      <c r="I50" s="5"/>
      <c r="J50" s="5"/>
      <c r="K50" s="5" t="s">
        <v>454</v>
      </c>
      <c r="L50" s="5"/>
      <c r="M50" s="9">
        <f>3000*7</f>
        <v>21000</v>
      </c>
      <c r="N50" s="37"/>
      <c r="O50" s="37"/>
      <c r="P50" s="37"/>
      <c r="Q50" s="37"/>
      <c r="R50" s="37"/>
      <c r="S50" s="37"/>
      <c r="T50" s="37"/>
      <c r="U50" s="37"/>
      <c r="V50" s="37">
        <f>4*7</f>
        <v>28</v>
      </c>
      <c r="W50" s="214"/>
      <c r="X50" s="322"/>
      <c r="Y50" s="346"/>
      <c r="Z50" s="346"/>
      <c r="AA50" s="356"/>
    </row>
    <row r="51" spans="1:27" x14ac:dyDescent="0.3">
      <c r="A51" s="743"/>
      <c r="B51" s="5" t="s">
        <v>233</v>
      </c>
      <c r="C51" s="7"/>
      <c r="D51" s="5"/>
      <c r="E51" s="5" t="s">
        <v>106</v>
      </c>
      <c r="F51" s="5"/>
      <c r="G51" s="5"/>
      <c r="H51" s="5"/>
      <c r="I51" s="5"/>
      <c r="J51" s="5"/>
      <c r="K51" s="5" t="s">
        <v>242</v>
      </c>
      <c r="L51" s="5"/>
      <c r="M51" s="9">
        <v>42000</v>
      </c>
      <c r="N51" s="37"/>
      <c r="O51" s="37"/>
      <c r="P51" s="37"/>
      <c r="Q51" s="37"/>
      <c r="R51" s="37"/>
      <c r="S51" s="37"/>
      <c r="T51" s="37"/>
      <c r="U51" s="37"/>
      <c r="V51" s="37">
        <f>12*7</f>
        <v>84</v>
      </c>
      <c r="W51" s="214"/>
      <c r="X51" s="323"/>
      <c r="Y51" s="346"/>
      <c r="Z51" s="346"/>
      <c r="AA51" s="356"/>
    </row>
    <row r="52" spans="1:27" ht="17.25" thickBot="1" x14ac:dyDescent="0.35">
      <c r="A52" s="743"/>
      <c r="B52" s="364" t="s">
        <v>245</v>
      </c>
      <c r="C52" s="68"/>
      <c r="D52" s="364"/>
      <c r="E52" s="364" t="s">
        <v>107</v>
      </c>
      <c r="F52" s="364"/>
      <c r="G52" s="364"/>
      <c r="H52" s="364"/>
      <c r="I52" s="364"/>
      <c r="J52" s="364"/>
      <c r="K52" s="364" t="s">
        <v>246</v>
      </c>
      <c r="L52" s="364"/>
      <c r="M52" s="365">
        <v>70000</v>
      </c>
      <c r="N52" s="378"/>
      <c r="O52" s="378"/>
      <c r="P52" s="378"/>
      <c r="Q52" s="378"/>
      <c r="R52" s="378"/>
      <c r="S52" s="378"/>
      <c r="T52" s="378"/>
      <c r="U52" s="378"/>
      <c r="V52" s="378">
        <f>16*7</f>
        <v>112</v>
      </c>
      <c r="W52" s="374"/>
      <c r="X52" s="326"/>
      <c r="Y52" s="348"/>
      <c r="Z52" s="348"/>
      <c r="AA52" s="357"/>
    </row>
    <row r="53" spans="1:27" ht="18" x14ac:dyDescent="0.3">
      <c r="A53" s="742" t="s">
        <v>611</v>
      </c>
      <c r="B53" s="27" t="s">
        <v>532</v>
      </c>
      <c r="C53" s="28">
        <v>1</v>
      </c>
      <c r="D53" s="27" t="s">
        <v>296</v>
      </c>
      <c r="E53" s="27" t="s">
        <v>1868</v>
      </c>
      <c r="F53" s="27">
        <v>3</v>
      </c>
      <c r="G53" s="27">
        <v>200</v>
      </c>
      <c r="H53" s="27">
        <v>550</v>
      </c>
      <c r="I53" s="27" t="s">
        <v>192</v>
      </c>
      <c r="J53" s="38">
        <v>1.5</v>
      </c>
      <c r="K53" s="27" t="s">
        <v>631</v>
      </c>
      <c r="L53" s="27">
        <v>5</v>
      </c>
      <c r="M53" s="29">
        <f>7000*2+1000*3</f>
        <v>17000</v>
      </c>
      <c r="N53" s="381">
        <f>2*3</f>
        <v>6</v>
      </c>
      <c r="O53" s="381"/>
      <c r="P53" s="381"/>
      <c r="Q53" s="381"/>
      <c r="R53" s="381"/>
      <c r="S53" s="381"/>
      <c r="T53" s="381"/>
      <c r="U53" s="381"/>
      <c r="V53" s="381"/>
      <c r="W53" s="382"/>
      <c r="X53" s="321" t="s">
        <v>724</v>
      </c>
      <c r="Y53" s="345" t="s">
        <v>1869</v>
      </c>
      <c r="Z53" s="345" t="s">
        <v>1870</v>
      </c>
      <c r="AA53" s="360"/>
    </row>
    <row r="54" spans="1:27" ht="18" x14ac:dyDescent="0.3">
      <c r="A54" s="743"/>
      <c r="B54" s="5" t="s">
        <v>532</v>
      </c>
      <c r="C54" s="7">
        <v>2</v>
      </c>
      <c r="D54" s="5" t="s">
        <v>296</v>
      </c>
      <c r="E54" s="5" t="s">
        <v>1874</v>
      </c>
      <c r="F54" s="5">
        <v>4</v>
      </c>
      <c r="G54" s="5">
        <v>400</v>
      </c>
      <c r="H54" s="5">
        <v>850</v>
      </c>
      <c r="I54" s="5" t="s">
        <v>192</v>
      </c>
      <c r="J54" s="39">
        <v>2</v>
      </c>
      <c r="K54" s="5" t="s">
        <v>632</v>
      </c>
      <c r="L54" s="5">
        <v>10</v>
      </c>
      <c r="M54" s="9">
        <f>5000*3+3000*5</f>
        <v>30000</v>
      </c>
      <c r="N54" s="37">
        <f>3*5</f>
        <v>15</v>
      </c>
      <c r="O54" s="37"/>
      <c r="P54" s="37"/>
      <c r="Q54" s="37"/>
      <c r="R54" s="37"/>
      <c r="S54" s="37"/>
      <c r="T54" s="37"/>
      <c r="U54" s="37"/>
      <c r="V54" s="37"/>
      <c r="W54" s="214"/>
      <c r="X54" s="322" t="s">
        <v>708</v>
      </c>
      <c r="Y54" s="346" t="s">
        <v>1875</v>
      </c>
      <c r="Z54" s="346" t="s">
        <v>1876</v>
      </c>
      <c r="AA54" s="356"/>
    </row>
    <row r="55" spans="1:27" ht="18" x14ac:dyDescent="0.3">
      <c r="A55" s="743"/>
      <c r="B55" s="5" t="s">
        <v>532</v>
      </c>
      <c r="C55" s="7">
        <v>3</v>
      </c>
      <c r="D55" s="5" t="s">
        <v>296</v>
      </c>
      <c r="E55" s="5" t="s">
        <v>1871</v>
      </c>
      <c r="F55" s="5">
        <v>6</v>
      </c>
      <c r="G55" s="5">
        <v>600</v>
      </c>
      <c r="H55" s="5">
        <v>1000</v>
      </c>
      <c r="I55" s="5" t="s">
        <v>192</v>
      </c>
      <c r="J55" s="39">
        <v>2.5</v>
      </c>
      <c r="K55" s="5" t="s">
        <v>621</v>
      </c>
      <c r="L55" s="5">
        <v>15</v>
      </c>
      <c r="M55" s="9">
        <f>7500*3+3000*3</f>
        <v>31500</v>
      </c>
      <c r="N55" s="37">
        <f>4*3</f>
        <v>12</v>
      </c>
      <c r="O55" s="37"/>
      <c r="P55" s="37"/>
      <c r="Q55" s="37"/>
      <c r="R55" s="37"/>
      <c r="S55" s="37"/>
      <c r="T55" s="37"/>
      <c r="U55" s="37"/>
      <c r="V55" s="37"/>
      <c r="W55" s="214"/>
      <c r="X55" s="322" t="s">
        <v>709</v>
      </c>
      <c r="Y55" s="346" t="s">
        <v>1872</v>
      </c>
      <c r="Z55" s="346" t="s">
        <v>1873</v>
      </c>
      <c r="AA55" s="356"/>
    </row>
    <row r="56" spans="1:27" ht="33" x14ac:dyDescent="0.3">
      <c r="A56" s="743"/>
      <c r="B56" s="5" t="s">
        <v>532</v>
      </c>
      <c r="C56" s="7">
        <v>4</v>
      </c>
      <c r="D56" s="5" t="s">
        <v>296</v>
      </c>
      <c r="E56" s="5" t="s">
        <v>629</v>
      </c>
      <c r="F56" s="5">
        <v>8</v>
      </c>
      <c r="G56" s="5">
        <v>800</v>
      </c>
      <c r="H56" s="5">
        <v>1400</v>
      </c>
      <c r="I56" s="5" t="s">
        <v>192</v>
      </c>
      <c r="J56" s="39">
        <v>3</v>
      </c>
      <c r="K56" s="5" t="s">
        <v>623</v>
      </c>
      <c r="L56" s="5">
        <v>20</v>
      </c>
      <c r="M56" s="9">
        <f>15000*3+4500*6</f>
        <v>72000</v>
      </c>
      <c r="N56" s="37">
        <f>5*6</f>
        <v>30</v>
      </c>
      <c r="O56" s="37"/>
      <c r="P56" s="37"/>
      <c r="Q56" s="37"/>
      <c r="R56" s="37"/>
      <c r="S56" s="37"/>
      <c r="T56" s="37"/>
      <c r="U56" s="37"/>
      <c r="V56" s="37"/>
      <c r="W56" s="214"/>
      <c r="X56" s="323" t="s">
        <v>723</v>
      </c>
      <c r="Y56" s="346" t="s">
        <v>1877</v>
      </c>
      <c r="Z56" s="346" t="s">
        <v>1878</v>
      </c>
      <c r="AA56" s="356" t="s">
        <v>1879</v>
      </c>
    </row>
    <row r="57" spans="1:27" ht="50.25" customHeight="1" x14ac:dyDescent="0.3">
      <c r="A57" s="743"/>
      <c r="B57" s="5" t="s">
        <v>532</v>
      </c>
      <c r="C57" s="7">
        <v>5</v>
      </c>
      <c r="D57" s="660" t="s">
        <v>298</v>
      </c>
      <c r="E57" s="5" t="s">
        <v>630</v>
      </c>
      <c r="F57" s="5">
        <v>10</v>
      </c>
      <c r="G57" s="72" t="s">
        <v>711</v>
      </c>
      <c r="H57" s="5">
        <v>1400</v>
      </c>
      <c r="I57" s="5" t="s">
        <v>687</v>
      </c>
      <c r="J57" s="5">
        <v>4</v>
      </c>
      <c r="K57" s="5" t="s">
        <v>624</v>
      </c>
      <c r="L57" s="5">
        <v>40</v>
      </c>
      <c r="M57" s="9">
        <f>60000*7+10000</f>
        <v>430000</v>
      </c>
      <c r="N57" s="37">
        <v>6</v>
      </c>
      <c r="O57" s="37"/>
      <c r="P57" s="37"/>
      <c r="Q57" s="37"/>
      <c r="R57" s="37"/>
      <c r="S57" s="37"/>
      <c r="T57" s="37"/>
      <c r="U57" s="37"/>
      <c r="V57" s="37"/>
      <c r="W57" s="214" t="s">
        <v>710</v>
      </c>
      <c r="X57" s="323" t="s">
        <v>1881</v>
      </c>
      <c r="Y57" s="753" t="s">
        <v>1880</v>
      </c>
      <c r="Z57" s="754"/>
      <c r="AA57" s="755"/>
    </row>
    <row r="58" spans="1:27" x14ac:dyDescent="0.3">
      <c r="A58" s="743"/>
      <c r="B58" s="5" t="s">
        <v>91</v>
      </c>
      <c r="C58" s="7"/>
      <c r="D58" s="5"/>
      <c r="E58" s="5" t="s">
        <v>627</v>
      </c>
      <c r="F58" s="5"/>
      <c r="G58" s="5"/>
      <c r="H58" s="5"/>
      <c r="I58" s="5"/>
      <c r="J58" s="5"/>
      <c r="K58" s="5" t="s">
        <v>619</v>
      </c>
      <c r="L58" s="5"/>
      <c r="M58" s="9">
        <f>3000*7</f>
        <v>21000</v>
      </c>
      <c r="N58" s="37"/>
      <c r="O58" s="37"/>
      <c r="P58" s="37"/>
      <c r="Q58" s="37"/>
      <c r="R58" s="37"/>
      <c r="S58" s="37"/>
      <c r="T58" s="37"/>
      <c r="U58" s="37"/>
      <c r="V58" s="37">
        <f>4*7</f>
        <v>28</v>
      </c>
      <c r="W58" s="214"/>
      <c r="X58" s="322"/>
      <c r="Y58" s="346"/>
      <c r="Z58" s="346"/>
      <c r="AA58" s="356"/>
    </row>
    <row r="59" spans="1:27" ht="17.25" thickBot="1" x14ac:dyDescent="0.35">
      <c r="A59" s="744"/>
      <c r="B59" s="30" t="s">
        <v>91</v>
      </c>
      <c r="C59" s="31"/>
      <c r="D59" s="30"/>
      <c r="E59" s="30" t="s">
        <v>628</v>
      </c>
      <c r="F59" s="30"/>
      <c r="G59" s="30"/>
      <c r="H59" s="30"/>
      <c r="I59" s="30"/>
      <c r="J59" s="30"/>
      <c r="K59" s="30" t="s">
        <v>623</v>
      </c>
      <c r="L59" s="30"/>
      <c r="M59" s="32">
        <f>6000*7</f>
        <v>42000</v>
      </c>
      <c r="N59" s="379"/>
      <c r="O59" s="379"/>
      <c r="P59" s="379"/>
      <c r="Q59" s="379"/>
      <c r="R59" s="379"/>
      <c r="S59" s="379"/>
      <c r="T59" s="379"/>
      <c r="U59" s="379"/>
      <c r="V59" s="379">
        <f>12*7</f>
        <v>84</v>
      </c>
      <c r="W59" s="380"/>
      <c r="X59" s="327"/>
      <c r="Y59" s="348"/>
      <c r="Z59" s="348"/>
      <c r="AA59" s="357"/>
    </row>
    <row r="60" spans="1:27" ht="18" x14ac:dyDescent="0.3">
      <c r="A60" s="742" t="s">
        <v>1495</v>
      </c>
      <c r="B60" s="27" t="s">
        <v>1506</v>
      </c>
      <c r="C60" s="28">
        <v>1</v>
      </c>
      <c r="D60" s="27" t="s">
        <v>296</v>
      </c>
      <c r="E60" s="27" t="s">
        <v>1727</v>
      </c>
      <c r="F60" s="27">
        <v>3</v>
      </c>
      <c r="G60" s="27">
        <v>200</v>
      </c>
      <c r="H60" s="27">
        <v>400</v>
      </c>
      <c r="I60" s="27" t="s">
        <v>1542</v>
      </c>
      <c r="J60" s="38">
        <v>2</v>
      </c>
      <c r="K60" s="27" t="s">
        <v>1514</v>
      </c>
      <c r="L60" s="27">
        <v>5</v>
      </c>
      <c r="M60" s="29">
        <f>7000*2+1000*3</f>
        <v>17000</v>
      </c>
      <c r="N60" s="381"/>
      <c r="O60" s="381">
        <f>2*3</f>
        <v>6</v>
      </c>
      <c r="P60" s="381"/>
      <c r="Q60" s="381"/>
      <c r="R60" s="381"/>
      <c r="S60" s="381"/>
      <c r="T60" s="381"/>
      <c r="U60" s="381"/>
      <c r="V60" s="381"/>
      <c r="W60" s="382"/>
      <c r="X60" s="321" t="s">
        <v>1544</v>
      </c>
      <c r="Y60" s="345" t="s">
        <v>1911</v>
      </c>
      <c r="Z60" s="345" t="s">
        <v>1912</v>
      </c>
      <c r="AA60" s="360"/>
    </row>
    <row r="61" spans="1:27" ht="18" x14ac:dyDescent="0.3">
      <c r="A61" s="743"/>
      <c r="B61" s="178" t="s">
        <v>1506</v>
      </c>
      <c r="C61" s="254">
        <v>2</v>
      </c>
      <c r="D61" s="178" t="s">
        <v>296</v>
      </c>
      <c r="E61" s="178" t="s">
        <v>1728</v>
      </c>
      <c r="F61" s="5">
        <v>4</v>
      </c>
      <c r="G61" s="178">
        <v>400</v>
      </c>
      <c r="H61" s="178">
        <v>600</v>
      </c>
      <c r="I61" s="178" t="s">
        <v>1542</v>
      </c>
      <c r="J61" s="255">
        <v>2</v>
      </c>
      <c r="K61" s="178" t="s">
        <v>1526</v>
      </c>
      <c r="L61" s="5">
        <v>10</v>
      </c>
      <c r="M61" s="9">
        <f>5000*3+3000*5</f>
        <v>30000</v>
      </c>
      <c r="N61" s="384"/>
      <c r="O61" s="37">
        <f>3*5</f>
        <v>15</v>
      </c>
      <c r="P61" s="384"/>
      <c r="Q61" s="384"/>
      <c r="R61" s="384"/>
      <c r="S61" s="384"/>
      <c r="T61" s="384"/>
      <c r="U61" s="384"/>
      <c r="V61" s="384"/>
      <c r="W61" s="385"/>
      <c r="X61" s="328" t="s">
        <v>1545</v>
      </c>
      <c r="Y61" s="346" t="s">
        <v>1913</v>
      </c>
      <c r="Z61" s="346" t="s">
        <v>1914</v>
      </c>
      <c r="AA61" s="356"/>
    </row>
    <row r="62" spans="1:27" ht="18" x14ac:dyDescent="0.3">
      <c r="A62" s="743"/>
      <c r="B62" s="178" t="s">
        <v>1506</v>
      </c>
      <c r="C62" s="254">
        <v>3</v>
      </c>
      <c r="D62" s="178" t="s">
        <v>296</v>
      </c>
      <c r="E62" s="178" t="s">
        <v>1503</v>
      </c>
      <c r="F62" s="5">
        <v>6</v>
      </c>
      <c r="G62" s="178">
        <v>600</v>
      </c>
      <c r="H62" s="178">
        <v>900</v>
      </c>
      <c r="I62" s="178" t="s">
        <v>1542</v>
      </c>
      <c r="J62" s="255">
        <v>2</v>
      </c>
      <c r="K62" s="5" t="s">
        <v>1500</v>
      </c>
      <c r="L62" s="5">
        <v>15</v>
      </c>
      <c r="M62" s="9">
        <f>7500*3+3000*3</f>
        <v>31500</v>
      </c>
      <c r="N62" s="384"/>
      <c r="O62" s="37">
        <f>4*3</f>
        <v>12</v>
      </c>
      <c r="P62" s="384"/>
      <c r="Q62" s="384"/>
      <c r="R62" s="384"/>
      <c r="S62" s="384"/>
      <c r="T62" s="384"/>
      <c r="U62" s="384"/>
      <c r="V62" s="384"/>
      <c r="W62" s="385"/>
      <c r="X62" s="328" t="s">
        <v>1543</v>
      </c>
      <c r="Y62" s="346" t="s">
        <v>1919</v>
      </c>
      <c r="Z62" s="346" t="s">
        <v>1920</v>
      </c>
      <c r="AA62" s="356"/>
    </row>
    <row r="63" spans="1:27" ht="33" x14ac:dyDescent="0.3">
      <c r="A63" s="743"/>
      <c r="B63" s="178" t="s">
        <v>1506</v>
      </c>
      <c r="C63" s="254">
        <v>4</v>
      </c>
      <c r="D63" s="178" t="s">
        <v>296</v>
      </c>
      <c r="E63" s="178" t="s">
        <v>1504</v>
      </c>
      <c r="F63" s="5">
        <v>8</v>
      </c>
      <c r="G63" s="178">
        <v>800</v>
      </c>
      <c r="H63" s="178">
        <v>1200</v>
      </c>
      <c r="I63" s="178" t="s">
        <v>1542</v>
      </c>
      <c r="J63" s="255">
        <v>2</v>
      </c>
      <c r="K63" s="178" t="s">
        <v>1502</v>
      </c>
      <c r="L63" s="5">
        <v>20</v>
      </c>
      <c r="M63" s="9">
        <f>15000*3+4500*6</f>
        <v>72000</v>
      </c>
      <c r="N63" s="384"/>
      <c r="O63" s="37">
        <f>5*6</f>
        <v>30</v>
      </c>
      <c r="P63" s="384"/>
      <c r="Q63" s="384"/>
      <c r="R63" s="384"/>
      <c r="S63" s="384"/>
      <c r="T63" s="384"/>
      <c r="U63" s="384"/>
      <c r="V63" s="384"/>
      <c r="W63" s="385"/>
      <c r="X63" s="328" t="s">
        <v>1546</v>
      </c>
      <c r="Y63" s="346" t="s">
        <v>1915</v>
      </c>
      <c r="Z63" s="346" t="s">
        <v>1916</v>
      </c>
      <c r="AA63" s="356"/>
    </row>
    <row r="64" spans="1:27" ht="18" x14ac:dyDescent="0.3">
      <c r="A64" s="743"/>
      <c r="B64" s="178" t="s">
        <v>1506</v>
      </c>
      <c r="C64" s="254">
        <v>5</v>
      </c>
      <c r="D64" s="662" t="s">
        <v>612</v>
      </c>
      <c r="E64" s="178" t="s">
        <v>1505</v>
      </c>
      <c r="F64" s="5">
        <v>10</v>
      </c>
      <c r="G64" s="178">
        <v>1000</v>
      </c>
      <c r="H64" s="178">
        <v>1800</v>
      </c>
      <c r="I64" s="178" t="s">
        <v>1542</v>
      </c>
      <c r="J64" s="255">
        <v>3</v>
      </c>
      <c r="K64" s="178" t="s">
        <v>1516</v>
      </c>
      <c r="L64" s="5">
        <v>40</v>
      </c>
      <c r="M64" s="9">
        <f>60000*3+6000*7</f>
        <v>222000</v>
      </c>
      <c r="N64" s="37"/>
      <c r="O64" s="37">
        <f>6*7</f>
        <v>42</v>
      </c>
      <c r="P64" s="37"/>
      <c r="Q64" s="37"/>
      <c r="R64" s="37"/>
      <c r="S64" s="37"/>
      <c r="T64" s="37"/>
      <c r="U64" s="37"/>
      <c r="V64" s="37"/>
      <c r="W64" s="214" t="s">
        <v>431</v>
      </c>
      <c r="X64" s="328" t="s">
        <v>1547</v>
      </c>
      <c r="Y64" s="346" t="s">
        <v>1917</v>
      </c>
      <c r="Z64" s="346" t="s">
        <v>1918</v>
      </c>
      <c r="AA64" s="356"/>
    </row>
    <row r="65" spans="1:27" ht="18" x14ac:dyDescent="0.3">
      <c r="A65" s="743"/>
      <c r="B65" s="5" t="s">
        <v>532</v>
      </c>
      <c r="C65" s="7">
        <v>1</v>
      </c>
      <c r="D65" s="5" t="s">
        <v>1507</v>
      </c>
      <c r="E65" s="5" t="s">
        <v>1508</v>
      </c>
      <c r="F65" s="5">
        <v>3</v>
      </c>
      <c r="G65" s="5">
        <v>200</v>
      </c>
      <c r="H65" s="5">
        <v>450</v>
      </c>
      <c r="I65" s="5" t="s">
        <v>192</v>
      </c>
      <c r="J65" s="39">
        <v>1.5</v>
      </c>
      <c r="K65" s="5" t="s">
        <v>1513</v>
      </c>
      <c r="L65" s="5">
        <v>5</v>
      </c>
      <c r="M65" s="9">
        <f>7000*2+1000*3</f>
        <v>17000</v>
      </c>
      <c r="N65" s="37">
        <f>2*3</f>
        <v>6</v>
      </c>
      <c r="O65" s="37"/>
      <c r="P65" s="37"/>
      <c r="Q65" s="37"/>
      <c r="R65" s="37"/>
      <c r="S65" s="37"/>
      <c r="T65" s="37"/>
      <c r="U65" s="37"/>
      <c r="V65" s="37"/>
      <c r="W65" s="214"/>
      <c r="X65" s="322" t="s">
        <v>1537</v>
      </c>
      <c r="Y65" s="346" t="s">
        <v>1921</v>
      </c>
      <c r="Z65" s="346" t="s">
        <v>1922</v>
      </c>
      <c r="AA65" s="356"/>
    </row>
    <row r="66" spans="1:27" ht="18" x14ac:dyDescent="0.3">
      <c r="A66" s="743"/>
      <c r="B66" s="5" t="s">
        <v>532</v>
      </c>
      <c r="C66" s="7">
        <v>2</v>
      </c>
      <c r="D66" s="5" t="s">
        <v>1507</v>
      </c>
      <c r="E66" s="5" t="s">
        <v>1509</v>
      </c>
      <c r="F66" s="5">
        <v>4</v>
      </c>
      <c r="G66" s="5">
        <v>400</v>
      </c>
      <c r="H66" s="5">
        <v>650</v>
      </c>
      <c r="I66" s="5" t="s">
        <v>192</v>
      </c>
      <c r="J66" s="39">
        <v>2</v>
      </c>
      <c r="K66" s="5" t="s">
        <v>1527</v>
      </c>
      <c r="L66" s="5">
        <v>10</v>
      </c>
      <c r="M66" s="9">
        <f>5000*3+3000*5</f>
        <v>30000</v>
      </c>
      <c r="N66" s="37">
        <f>3*5</f>
        <v>15</v>
      </c>
      <c r="O66" s="37"/>
      <c r="P66" s="37"/>
      <c r="Q66" s="37"/>
      <c r="R66" s="37"/>
      <c r="S66" s="37"/>
      <c r="T66" s="37"/>
      <c r="U66" s="37"/>
      <c r="V66" s="37"/>
      <c r="W66" s="214"/>
      <c r="X66" s="322" t="s">
        <v>1541</v>
      </c>
      <c r="Y66" s="346" t="s">
        <v>1923</v>
      </c>
      <c r="Z66" s="346" t="s">
        <v>1924</v>
      </c>
      <c r="AA66" s="356"/>
    </row>
    <row r="67" spans="1:27" ht="33" x14ac:dyDescent="0.3">
      <c r="A67" s="743"/>
      <c r="B67" s="5" t="s">
        <v>532</v>
      </c>
      <c r="C67" s="7">
        <v>3</v>
      </c>
      <c r="D67" s="5" t="s">
        <v>1507</v>
      </c>
      <c r="E67" s="5" t="s">
        <v>1510</v>
      </c>
      <c r="F67" s="5">
        <v>6</v>
      </c>
      <c r="G67" s="5">
        <v>600</v>
      </c>
      <c r="H67" s="5">
        <v>900</v>
      </c>
      <c r="I67" s="5" t="s">
        <v>192</v>
      </c>
      <c r="J67" s="39">
        <v>2.5</v>
      </c>
      <c r="K67" s="5" t="s">
        <v>1499</v>
      </c>
      <c r="L67" s="5">
        <v>15</v>
      </c>
      <c r="M67" s="9">
        <f>7500*3+3000*3</f>
        <v>31500</v>
      </c>
      <c r="N67" s="37">
        <f>4*3</f>
        <v>12</v>
      </c>
      <c r="O67" s="37"/>
      <c r="P67" s="37"/>
      <c r="Q67" s="37"/>
      <c r="R67" s="37"/>
      <c r="S67" s="37"/>
      <c r="T67" s="37"/>
      <c r="U67" s="37"/>
      <c r="V67" s="37"/>
      <c r="W67" s="214"/>
      <c r="X67" s="323" t="s">
        <v>1538</v>
      </c>
      <c r="Y67" s="346" t="s">
        <v>1930</v>
      </c>
      <c r="Z67" s="346" t="s">
        <v>1931</v>
      </c>
      <c r="AA67" s="356"/>
    </row>
    <row r="68" spans="1:27" ht="18" x14ac:dyDescent="0.3">
      <c r="A68" s="743"/>
      <c r="B68" s="5" t="s">
        <v>532</v>
      </c>
      <c r="C68" s="7">
        <v>4</v>
      </c>
      <c r="D68" s="5" t="s">
        <v>1507</v>
      </c>
      <c r="E68" s="5" t="s">
        <v>1511</v>
      </c>
      <c r="F68" s="5">
        <v>8</v>
      </c>
      <c r="G68" s="5">
        <v>800</v>
      </c>
      <c r="H68" s="5">
        <v>1200</v>
      </c>
      <c r="I68" s="5" t="s">
        <v>192</v>
      </c>
      <c r="J68" s="39">
        <v>3</v>
      </c>
      <c r="K68" s="5" t="s">
        <v>1501</v>
      </c>
      <c r="L68" s="5">
        <v>20</v>
      </c>
      <c r="M68" s="9">
        <f>15000*3+4500*6</f>
        <v>72000</v>
      </c>
      <c r="N68" s="37">
        <f>5*6</f>
        <v>30</v>
      </c>
      <c r="O68" s="37"/>
      <c r="P68" s="37"/>
      <c r="Q68" s="37"/>
      <c r="R68" s="37"/>
      <c r="S68" s="37"/>
      <c r="T68" s="37"/>
      <c r="U68" s="37"/>
      <c r="V68" s="37"/>
      <c r="W68" s="214"/>
      <c r="X68" s="323" t="s">
        <v>1539</v>
      </c>
      <c r="Y68" s="346" t="s">
        <v>1927</v>
      </c>
      <c r="Z68" s="346" t="s">
        <v>1928</v>
      </c>
      <c r="AA68" s="356" t="s">
        <v>1929</v>
      </c>
    </row>
    <row r="69" spans="1:27" ht="33" x14ac:dyDescent="0.3">
      <c r="A69" s="743"/>
      <c r="B69" s="5" t="s">
        <v>532</v>
      </c>
      <c r="C69" s="7">
        <v>5</v>
      </c>
      <c r="D69" s="666" t="s">
        <v>299</v>
      </c>
      <c r="E69" s="5" t="s">
        <v>1512</v>
      </c>
      <c r="F69" s="5">
        <v>10</v>
      </c>
      <c r="G69" s="72">
        <v>1000</v>
      </c>
      <c r="H69" s="5">
        <v>1900</v>
      </c>
      <c r="I69" s="5" t="s">
        <v>192</v>
      </c>
      <c r="J69" s="39">
        <v>3</v>
      </c>
      <c r="K69" s="5" t="s">
        <v>1515</v>
      </c>
      <c r="L69" s="5">
        <v>40</v>
      </c>
      <c r="M69" s="9">
        <f>60000*3+6000*7</f>
        <v>222000</v>
      </c>
      <c r="N69" s="37">
        <f>6*7</f>
        <v>42</v>
      </c>
      <c r="O69" s="37"/>
      <c r="P69" s="37"/>
      <c r="Q69" s="37"/>
      <c r="R69" s="37"/>
      <c r="S69" s="37"/>
      <c r="T69" s="37"/>
      <c r="U69" s="37"/>
      <c r="V69" s="37"/>
      <c r="W69" s="214" t="s">
        <v>422</v>
      </c>
      <c r="X69" s="322" t="s">
        <v>1540</v>
      </c>
      <c r="Y69" s="346" t="s">
        <v>1925</v>
      </c>
      <c r="Z69" s="346" t="s">
        <v>1926</v>
      </c>
      <c r="AA69" s="356"/>
    </row>
    <row r="70" spans="1:27" x14ac:dyDescent="0.3">
      <c r="A70" s="743"/>
      <c r="B70" s="5" t="s">
        <v>91</v>
      </c>
      <c r="C70" s="7"/>
      <c r="D70" s="5"/>
      <c r="E70" s="5" t="s">
        <v>1496</v>
      </c>
      <c r="F70" s="5"/>
      <c r="G70" s="72"/>
      <c r="H70" s="5"/>
      <c r="I70" s="5"/>
      <c r="J70" s="5"/>
      <c r="K70" s="5" t="s">
        <v>1527</v>
      </c>
      <c r="L70" s="5"/>
      <c r="M70" s="9">
        <f>3000*7</f>
        <v>21000</v>
      </c>
      <c r="N70" s="37"/>
      <c r="O70" s="37"/>
      <c r="P70" s="37"/>
      <c r="Q70" s="37"/>
      <c r="R70" s="37"/>
      <c r="S70" s="37"/>
      <c r="T70" s="37"/>
      <c r="U70" s="37"/>
      <c r="V70" s="37">
        <f>4*7</f>
        <v>28</v>
      </c>
      <c r="W70" s="214"/>
      <c r="X70" s="322"/>
      <c r="Y70" s="346"/>
      <c r="Z70" s="346"/>
      <c r="AA70" s="356"/>
    </row>
    <row r="71" spans="1:27" x14ac:dyDescent="0.3">
      <c r="A71" s="743"/>
      <c r="B71" s="5" t="s">
        <v>91</v>
      </c>
      <c r="C71" s="7"/>
      <c r="D71" s="5"/>
      <c r="E71" s="5" t="s">
        <v>1497</v>
      </c>
      <c r="F71" s="5"/>
      <c r="G71" s="5"/>
      <c r="H71" s="5"/>
      <c r="I71" s="5"/>
      <c r="J71" s="5"/>
      <c r="K71" s="5" t="s">
        <v>1500</v>
      </c>
      <c r="L71" s="5"/>
      <c r="M71" s="9">
        <f>4500*7</f>
        <v>31500</v>
      </c>
      <c r="N71" s="37"/>
      <c r="O71" s="37"/>
      <c r="P71" s="37"/>
      <c r="Q71" s="37"/>
      <c r="R71" s="37"/>
      <c r="S71" s="37"/>
      <c r="T71" s="37"/>
      <c r="U71" s="37"/>
      <c r="V71" s="37">
        <f>8*7</f>
        <v>56</v>
      </c>
      <c r="W71" s="214"/>
      <c r="X71" s="322"/>
      <c r="Y71" s="346"/>
      <c r="Z71" s="346"/>
      <c r="AA71" s="356"/>
    </row>
    <row r="72" spans="1:27" ht="17.25" thickBot="1" x14ac:dyDescent="0.35">
      <c r="A72" s="744"/>
      <c r="B72" s="30" t="s">
        <v>91</v>
      </c>
      <c r="C72" s="31"/>
      <c r="D72" s="30"/>
      <c r="E72" s="30" t="s">
        <v>1498</v>
      </c>
      <c r="F72" s="30"/>
      <c r="G72" s="30"/>
      <c r="H72" s="30"/>
      <c r="I72" s="30"/>
      <c r="J72" s="30"/>
      <c r="K72" s="30" t="s">
        <v>1502</v>
      </c>
      <c r="L72" s="30"/>
      <c r="M72" s="32">
        <f>6000*7</f>
        <v>42000</v>
      </c>
      <c r="N72" s="379"/>
      <c r="O72" s="379"/>
      <c r="P72" s="379"/>
      <c r="Q72" s="379"/>
      <c r="R72" s="379"/>
      <c r="S72" s="379"/>
      <c r="T72" s="379"/>
      <c r="U72" s="379"/>
      <c r="V72" s="379">
        <f>12*7</f>
        <v>84</v>
      </c>
      <c r="W72" s="380"/>
      <c r="X72" s="36"/>
      <c r="Y72" s="348"/>
      <c r="Z72" s="348"/>
      <c r="AA72" s="357"/>
    </row>
    <row r="73" spans="1:27" x14ac:dyDescent="0.3">
      <c r="A73" s="803" t="s">
        <v>358</v>
      </c>
      <c r="B73" s="766" t="s">
        <v>392</v>
      </c>
      <c r="C73" s="766">
        <v>2</v>
      </c>
      <c r="D73" s="766" t="s">
        <v>250</v>
      </c>
      <c r="E73" s="178" t="s">
        <v>139</v>
      </c>
      <c r="F73" s="178">
        <v>4</v>
      </c>
      <c r="G73" s="178">
        <v>400</v>
      </c>
      <c r="H73" s="178">
        <v>550</v>
      </c>
      <c r="I73" s="178" t="s">
        <v>192</v>
      </c>
      <c r="J73" s="178">
        <v>1.5</v>
      </c>
      <c r="K73" s="766" t="s">
        <v>251</v>
      </c>
      <c r="L73" s="766">
        <v>10</v>
      </c>
      <c r="M73" s="800">
        <f>5000*4</f>
        <v>20000</v>
      </c>
      <c r="N73" s="781"/>
      <c r="O73" s="781"/>
      <c r="P73" s="781"/>
      <c r="Q73" s="781"/>
      <c r="R73" s="781"/>
      <c r="S73" s="781"/>
      <c r="T73" s="781"/>
      <c r="U73" s="781"/>
      <c r="V73" s="781"/>
      <c r="W73" s="783"/>
      <c r="X73" s="34" t="s">
        <v>2113</v>
      </c>
      <c r="Y73" s="474" t="s">
        <v>2115</v>
      </c>
      <c r="Z73" s="345"/>
      <c r="AA73" s="360"/>
    </row>
    <row r="74" spans="1:27" x14ac:dyDescent="0.3">
      <c r="A74" s="803"/>
      <c r="B74" s="767"/>
      <c r="C74" s="767"/>
      <c r="D74" s="767"/>
      <c r="E74" s="178" t="s">
        <v>2112</v>
      </c>
      <c r="F74" s="178">
        <v>4</v>
      </c>
      <c r="G74" s="178">
        <v>400</v>
      </c>
      <c r="H74" s="178">
        <v>500</v>
      </c>
      <c r="I74" s="473" t="s">
        <v>192</v>
      </c>
      <c r="J74" s="473">
        <v>1.5</v>
      </c>
      <c r="K74" s="767"/>
      <c r="L74" s="767"/>
      <c r="M74" s="801"/>
      <c r="N74" s="782"/>
      <c r="O74" s="782"/>
      <c r="P74" s="782"/>
      <c r="Q74" s="782"/>
      <c r="R74" s="782"/>
      <c r="S74" s="782"/>
      <c r="T74" s="782"/>
      <c r="U74" s="782"/>
      <c r="V74" s="782"/>
      <c r="W74" s="784"/>
      <c r="X74" s="35" t="s">
        <v>2114</v>
      </c>
      <c r="Y74" s="356" t="s">
        <v>2116</v>
      </c>
      <c r="Z74" s="356"/>
      <c r="AA74" s="356"/>
    </row>
    <row r="75" spans="1:27" x14ac:dyDescent="0.3">
      <c r="A75" s="804"/>
      <c r="B75" s="367" t="s">
        <v>392</v>
      </c>
      <c r="C75" s="367">
        <v>3</v>
      </c>
      <c r="D75" s="367" t="s">
        <v>253</v>
      </c>
      <c r="E75" s="367" t="s">
        <v>254</v>
      </c>
      <c r="F75" s="367">
        <v>6</v>
      </c>
      <c r="G75" s="367">
        <v>600</v>
      </c>
      <c r="H75" s="367">
        <v>820</v>
      </c>
      <c r="I75" s="367" t="s">
        <v>192</v>
      </c>
      <c r="J75" s="367">
        <v>3</v>
      </c>
      <c r="K75" s="802" t="s">
        <v>255</v>
      </c>
      <c r="L75" s="802">
        <f>7+8</f>
        <v>15</v>
      </c>
      <c r="M75" s="810">
        <f>7000*4+3000*3</f>
        <v>37000</v>
      </c>
      <c r="N75" s="774">
        <f>4*3</f>
        <v>12</v>
      </c>
      <c r="O75" s="774"/>
      <c r="P75" s="774"/>
      <c r="Q75" s="774"/>
      <c r="R75" s="774"/>
      <c r="S75" s="774"/>
      <c r="T75" s="774"/>
      <c r="U75" s="774"/>
      <c r="V75" s="774"/>
      <c r="W75" s="777"/>
      <c r="X75" s="330" t="s">
        <v>1320</v>
      </c>
      <c r="Y75" s="821" t="s">
        <v>2049</v>
      </c>
      <c r="Z75" s="821" t="s">
        <v>2050</v>
      </c>
      <c r="AA75" s="821" t="s">
        <v>2051</v>
      </c>
    </row>
    <row r="76" spans="1:27" x14ac:dyDescent="0.3">
      <c r="A76" s="804"/>
      <c r="B76" s="367" t="s">
        <v>392</v>
      </c>
      <c r="C76" s="367">
        <v>3</v>
      </c>
      <c r="D76" s="367" t="s">
        <v>256</v>
      </c>
      <c r="E76" s="367" t="s">
        <v>257</v>
      </c>
      <c r="F76" s="367">
        <v>6</v>
      </c>
      <c r="G76" s="367">
        <v>600</v>
      </c>
      <c r="H76" s="367">
        <v>850</v>
      </c>
      <c r="I76" s="367" t="s">
        <v>192</v>
      </c>
      <c r="J76" s="367">
        <v>3</v>
      </c>
      <c r="K76" s="802"/>
      <c r="L76" s="802"/>
      <c r="M76" s="810"/>
      <c r="N76" s="774"/>
      <c r="O76" s="774"/>
      <c r="P76" s="774"/>
      <c r="Q76" s="774"/>
      <c r="R76" s="774"/>
      <c r="S76" s="774"/>
      <c r="T76" s="774"/>
      <c r="U76" s="774"/>
      <c r="V76" s="774"/>
      <c r="W76" s="777"/>
      <c r="X76" s="331" t="s">
        <v>1320</v>
      </c>
      <c r="Y76" s="822"/>
      <c r="Z76" s="822"/>
      <c r="AA76" s="822"/>
    </row>
    <row r="77" spans="1:27" ht="33" x14ac:dyDescent="0.3">
      <c r="A77" s="804"/>
      <c r="B77" s="373" t="s">
        <v>392</v>
      </c>
      <c r="C77" s="373">
        <v>4</v>
      </c>
      <c r="D77" s="373" t="s">
        <v>253</v>
      </c>
      <c r="E77" s="373" t="s">
        <v>2052</v>
      </c>
      <c r="F77" s="373">
        <v>8</v>
      </c>
      <c r="G77" s="373">
        <v>800</v>
      </c>
      <c r="H77" s="373">
        <v>1300</v>
      </c>
      <c r="I77" s="373" t="s">
        <v>217</v>
      </c>
      <c r="J77" s="373">
        <v>2.5</v>
      </c>
      <c r="K77" s="813" t="s">
        <v>258</v>
      </c>
      <c r="L77" s="813">
        <v>20</v>
      </c>
      <c r="M77" s="809">
        <f>15000*5+4500*5</f>
        <v>97500</v>
      </c>
      <c r="N77" s="786">
        <f>5*5</f>
        <v>25</v>
      </c>
      <c r="O77" s="786"/>
      <c r="P77" s="786"/>
      <c r="Q77" s="786"/>
      <c r="R77" s="786"/>
      <c r="S77" s="786"/>
      <c r="T77" s="786"/>
      <c r="U77" s="786"/>
      <c r="V77" s="786"/>
      <c r="W77" s="796"/>
      <c r="X77" s="332" t="s">
        <v>1318</v>
      </c>
      <c r="Y77" s="346" t="s">
        <v>2053</v>
      </c>
      <c r="Z77" s="346" t="s">
        <v>2054</v>
      </c>
      <c r="AA77" s="356"/>
    </row>
    <row r="78" spans="1:27" ht="33" x14ac:dyDescent="0.3">
      <c r="A78" s="804"/>
      <c r="B78" s="373" t="s">
        <v>392</v>
      </c>
      <c r="C78" s="373">
        <v>4</v>
      </c>
      <c r="D78" s="373" t="s">
        <v>253</v>
      </c>
      <c r="E78" s="373" t="s">
        <v>388</v>
      </c>
      <c r="F78" s="373">
        <v>8</v>
      </c>
      <c r="G78" s="373">
        <v>800</v>
      </c>
      <c r="H78" s="373">
        <v>1300</v>
      </c>
      <c r="I78" s="373" t="s">
        <v>217</v>
      </c>
      <c r="J78" s="373">
        <v>2.5</v>
      </c>
      <c r="K78" s="813"/>
      <c r="L78" s="813"/>
      <c r="M78" s="809"/>
      <c r="N78" s="786"/>
      <c r="O78" s="786"/>
      <c r="P78" s="786"/>
      <c r="Q78" s="786"/>
      <c r="R78" s="786"/>
      <c r="S78" s="786"/>
      <c r="T78" s="786"/>
      <c r="U78" s="786"/>
      <c r="V78" s="786"/>
      <c r="W78" s="796"/>
      <c r="X78" s="333" t="s">
        <v>1319</v>
      </c>
      <c r="Y78" s="346" t="s">
        <v>2055</v>
      </c>
      <c r="Z78" s="346" t="s">
        <v>2056</v>
      </c>
      <c r="AA78" s="356" t="s">
        <v>2054</v>
      </c>
    </row>
    <row r="79" spans="1:27" x14ac:dyDescent="0.3">
      <c r="A79" s="804"/>
      <c r="B79" s="5" t="s">
        <v>194</v>
      </c>
      <c r="C79" s="566">
        <v>4</v>
      </c>
      <c r="D79" s="566" t="s">
        <v>2467</v>
      </c>
      <c r="E79" s="566" t="s">
        <v>2499</v>
      </c>
      <c r="F79" s="566">
        <v>8</v>
      </c>
      <c r="G79" s="566">
        <v>800</v>
      </c>
      <c r="H79" s="566">
        <v>1200</v>
      </c>
      <c r="I79" s="566" t="s">
        <v>573</v>
      </c>
      <c r="J79" s="566">
        <v>2</v>
      </c>
      <c r="K79" s="566" t="s">
        <v>2468</v>
      </c>
      <c r="L79" s="566">
        <v>20</v>
      </c>
      <c r="M79" s="565">
        <f>15000*3+4500*6</f>
        <v>72000</v>
      </c>
      <c r="N79" s="564">
        <f>5*6</f>
        <v>30</v>
      </c>
      <c r="O79" s="564"/>
      <c r="P79" s="564"/>
      <c r="Q79" s="564"/>
      <c r="R79" s="564"/>
      <c r="S79" s="564"/>
      <c r="T79" s="564"/>
      <c r="U79" s="564"/>
      <c r="V79" s="564"/>
      <c r="W79" s="567"/>
      <c r="X79" s="404" t="s">
        <v>2497</v>
      </c>
      <c r="Y79" s="346" t="s">
        <v>2498</v>
      </c>
      <c r="Z79" s="346" t="s">
        <v>2500</v>
      </c>
      <c r="AA79" s="356"/>
    </row>
    <row r="80" spans="1:27" ht="33" x14ac:dyDescent="0.3">
      <c r="A80" s="804"/>
      <c r="B80" s="5" t="s">
        <v>392</v>
      </c>
      <c r="C80" s="5">
        <v>5</v>
      </c>
      <c r="D80" s="666" t="s">
        <v>266</v>
      </c>
      <c r="E80" s="5" t="s">
        <v>1933</v>
      </c>
      <c r="F80" s="5">
        <v>10</v>
      </c>
      <c r="G80" s="5">
        <v>1000</v>
      </c>
      <c r="H80" s="5">
        <v>2000</v>
      </c>
      <c r="I80" s="5" t="s">
        <v>268</v>
      </c>
      <c r="J80" s="5">
        <v>2.5</v>
      </c>
      <c r="K80" s="5" t="s">
        <v>269</v>
      </c>
      <c r="L80" s="5">
        <v>40</v>
      </c>
      <c r="M80" s="9">
        <f>30000*4+6000*5</f>
        <v>150000</v>
      </c>
      <c r="N80" s="37">
        <f>6*5</f>
        <v>30</v>
      </c>
      <c r="O80" s="37"/>
      <c r="P80" s="37"/>
      <c r="Q80" s="37"/>
      <c r="R80" s="37"/>
      <c r="S80" s="37"/>
      <c r="T80" s="37"/>
      <c r="U80" s="37"/>
      <c r="V80" s="37"/>
      <c r="W80" s="88" t="s">
        <v>422</v>
      </c>
      <c r="X80" s="323" t="s">
        <v>1317</v>
      </c>
      <c r="Y80" s="346" t="s">
        <v>1934</v>
      </c>
      <c r="Z80" s="346" t="s">
        <v>1935</v>
      </c>
      <c r="AA80" s="356" t="s">
        <v>1936</v>
      </c>
    </row>
    <row r="81" spans="1:27" ht="33" x14ac:dyDescent="0.3">
      <c r="A81" s="804"/>
      <c r="B81" s="5" t="s">
        <v>392</v>
      </c>
      <c r="C81" s="5">
        <v>5</v>
      </c>
      <c r="D81" s="660" t="s">
        <v>400</v>
      </c>
      <c r="E81" s="5" t="s">
        <v>1316</v>
      </c>
      <c r="F81" s="5">
        <v>10</v>
      </c>
      <c r="G81" s="5">
        <v>1000</v>
      </c>
      <c r="H81" s="5">
        <v>1800</v>
      </c>
      <c r="I81" s="5" t="s">
        <v>687</v>
      </c>
      <c r="J81" s="5">
        <v>2</v>
      </c>
      <c r="K81" s="5" t="s">
        <v>272</v>
      </c>
      <c r="L81" s="5">
        <v>40</v>
      </c>
      <c r="M81" s="9">
        <f>30000*3+10000*5</f>
        <v>140000</v>
      </c>
      <c r="N81" s="37">
        <f>6*5</f>
        <v>30</v>
      </c>
      <c r="O81" s="37"/>
      <c r="P81" s="37"/>
      <c r="Q81" s="37"/>
      <c r="R81" s="37"/>
      <c r="S81" s="37"/>
      <c r="T81" s="37"/>
      <c r="U81" s="37"/>
      <c r="V81" s="37"/>
      <c r="W81" s="88" t="s">
        <v>422</v>
      </c>
      <c r="X81" s="323" t="s">
        <v>2057</v>
      </c>
      <c r="Y81" s="346" t="s">
        <v>2060</v>
      </c>
      <c r="Z81" s="346" t="s">
        <v>2059</v>
      </c>
      <c r="AA81" s="356" t="s">
        <v>2058</v>
      </c>
    </row>
    <row r="82" spans="1:27" x14ac:dyDescent="0.3">
      <c r="A82" s="804"/>
      <c r="B82" s="372" t="s">
        <v>195</v>
      </c>
      <c r="C82" s="372">
        <v>2</v>
      </c>
      <c r="D82" s="372" t="s">
        <v>278</v>
      </c>
      <c r="E82" s="372" t="s">
        <v>137</v>
      </c>
      <c r="F82" s="372">
        <v>4</v>
      </c>
      <c r="G82" s="372">
        <v>400</v>
      </c>
      <c r="H82" s="372">
        <v>500</v>
      </c>
      <c r="I82" s="372" t="s">
        <v>192</v>
      </c>
      <c r="J82" s="372">
        <v>1.5</v>
      </c>
      <c r="K82" s="805" t="s">
        <v>51</v>
      </c>
      <c r="L82" s="805">
        <v>10</v>
      </c>
      <c r="M82" s="808">
        <f>5000*4+2000*3</f>
        <v>26000</v>
      </c>
      <c r="N82" s="772"/>
      <c r="O82" s="772">
        <f>3*3</f>
        <v>9</v>
      </c>
      <c r="P82" s="772"/>
      <c r="Q82" s="772"/>
      <c r="R82" s="772"/>
      <c r="S82" s="772"/>
      <c r="T82" s="772"/>
      <c r="U82" s="772"/>
      <c r="V82" s="772"/>
      <c r="W82" s="778"/>
      <c r="X82" s="334" t="s">
        <v>1302</v>
      </c>
      <c r="Y82" s="346" t="s">
        <v>2102</v>
      </c>
      <c r="Z82" s="346"/>
      <c r="AA82" s="356"/>
    </row>
    <row r="83" spans="1:27" x14ac:dyDescent="0.3">
      <c r="A83" s="804"/>
      <c r="B83" s="372" t="s">
        <v>395</v>
      </c>
      <c r="C83" s="372">
        <v>2</v>
      </c>
      <c r="D83" s="372" t="s">
        <v>278</v>
      </c>
      <c r="E83" s="372" t="s">
        <v>425</v>
      </c>
      <c r="F83" s="372">
        <v>4</v>
      </c>
      <c r="G83" s="372">
        <v>400</v>
      </c>
      <c r="H83" s="372">
        <v>500</v>
      </c>
      <c r="I83" s="372" t="s">
        <v>192</v>
      </c>
      <c r="J83" s="372">
        <v>1.75</v>
      </c>
      <c r="K83" s="805"/>
      <c r="L83" s="805"/>
      <c r="M83" s="808"/>
      <c r="N83" s="772"/>
      <c r="O83" s="772"/>
      <c r="P83" s="772"/>
      <c r="Q83" s="772"/>
      <c r="R83" s="772"/>
      <c r="S83" s="772"/>
      <c r="T83" s="772"/>
      <c r="U83" s="772"/>
      <c r="V83" s="772"/>
      <c r="W83" s="778"/>
      <c r="X83" s="335" t="s">
        <v>1303</v>
      </c>
      <c r="Y83" s="346" t="s">
        <v>2101</v>
      </c>
      <c r="Z83" s="346"/>
      <c r="AA83" s="356"/>
    </row>
    <row r="84" spans="1:27" s="24" customFormat="1" x14ac:dyDescent="0.3">
      <c r="A84" s="804"/>
      <c r="B84" s="368" t="s">
        <v>570</v>
      </c>
      <c r="C84" s="368">
        <v>3</v>
      </c>
      <c r="D84" s="368" t="s">
        <v>571</v>
      </c>
      <c r="E84" s="368" t="s">
        <v>572</v>
      </c>
      <c r="F84" s="368">
        <v>6</v>
      </c>
      <c r="G84" s="368">
        <v>600</v>
      </c>
      <c r="H84" s="368">
        <v>800</v>
      </c>
      <c r="I84" s="368" t="s">
        <v>573</v>
      </c>
      <c r="J84" s="368">
        <v>2</v>
      </c>
      <c r="K84" s="5" t="s">
        <v>248</v>
      </c>
      <c r="L84" s="368">
        <v>15</v>
      </c>
      <c r="M84" s="369">
        <f>7000*3+3000*3</f>
        <v>30000</v>
      </c>
      <c r="N84" s="362"/>
      <c r="O84" s="362">
        <f>4*3</f>
        <v>12</v>
      </c>
      <c r="P84" s="362"/>
      <c r="Q84" s="362"/>
      <c r="R84" s="362"/>
      <c r="S84" s="362"/>
      <c r="T84" s="362"/>
      <c r="U84" s="362"/>
      <c r="V84" s="362"/>
      <c r="W84" s="363"/>
      <c r="X84" s="336" t="s">
        <v>1304</v>
      </c>
      <c r="Y84" s="347" t="s">
        <v>1946</v>
      </c>
      <c r="Z84" s="347" t="s">
        <v>1947</v>
      </c>
      <c r="AA84" s="361"/>
    </row>
    <row r="85" spans="1:27" x14ac:dyDescent="0.3">
      <c r="A85" s="804"/>
      <c r="B85" s="366" t="s">
        <v>395</v>
      </c>
      <c r="C85" s="366">
        <v>4</v>
      </c>
      <c r="D85" s="366" t="s">
        <v>278</v>
      </c>
      <c r="E85" s="366" t="s">
        <v>426</v>
      </c>
      <c r="F85" s="366">
        <v>8</v>
      </c>
      <c r="G85" s="366">
        <v>800</v>
      </c>
      <c r="H85" s="366">
        <v>1200</v>
      </c>
      <c r="I85" s="366" t="s">
        <v>428</v>
      </c>
      <c r="J85" s="366">
        <v>3</v>
      </c>
      <c r="K85" s="799" t="s">
        <v>55</v>
      </c>
      <c r="L85" s="799">
        <v>20</v>
      </c>
      <c r="M85" s="795">
        <f>15000*5+4500*5</f>
        <v>97500</v>
      </c>
      <c r="N85" s="773"/>
      <c r="O85" s="773">
        <f>5*5</f>
        <v>25</v>
      </c>
      <c r="P85" s="773"/>
      <c r="Q85" s="773"/>
      <c r="R85" s="773"/>
      <c r="S85" s="773"/>
      <c r="T85" s="773"/>
      <c r="U85" s="773"/>
      <c r="V85" s="773"/>
      <c r="W85" s="785"/>
      <c r="X85" s="337" t="s">
        <v>1305</v>
      </c>
      <c r="Y85" s="346" t="s">
        <v>1751</v>
      </c>
      <c r="Z85" s="346" t="s">
        <v>2106</v>
      </c>
      <c r="AA85" s="356"/>
    </row>
    <row r="86" spans="1:27" ht="33" x14ac:dyDescent="0.3">
      <c r="A86" s="804"/>
      <c r="B86" s="366" t="s">
        <v>395</v>
      </c>
      <c r="C86" s="366">
        <v>4</v>
      </c>
      <c r="D86" s="366" t="s">
        <v>278</v>
      </c>
      <c r="E86" s="366" t="s">
        <v>2103</v>
      </c>
      <c r="F86" s="366">
        <v>8</v>
      </c>
      <c r="G86" s="366">
        <v>800</v>
      </c>
      <c r="H86" s="366">
        <v>1200</v>
      </c>
      <c r="I86" s="366" t="s">
        <v>1542</v>
      </c>
      <c r="J86" s="366">
        <v>3</v>
      </c>
      <c r="K86" s="799"/>
      <c r="L86" s="799"/>
      <c r="M86" s="795"/>
      <c r="N86" s="773"/>
      <c r="O86" s="773"/>
      <c r="P86" s="773"/>
      <c r="Q86" s="773"/>
      <c r="R86" s="773"/>
      <c r="S86" s="773"/>
      <c r="T86" s="773"/>
      <c r="U86" s="773"/>
      <c r="V86" s="773"/>
      <c r="W86" s="785"/>
      <c r="X86" s="338" t="s">
        <v>1306</v>
      </c>
      <c r="Y86" s="346" t="s">
        <v>2104</v>
      </c>
      <c r="Z86" s="346" t="s">
        <v>2105</v>
      </c>
      <c r="AA86" s="356"/>
    </row>
    <row r="87" spans="1:27" ht="33" x14ac:dyDescent="0.3">
      <c r="A87" s="804"/>
      <c r="B87" s="5" t="s">
        <v>259</v>
      </c>
      <c r="C87" s="5">
        <v>4</v>
      </c>
      <c r="D87" s="5" t="s">
        <v>260</v>
      </c>
      <c r="E87" s="5" t="s">
        <v>141</v>
      </c>
      <c r="F87" s="5">
        <v>8</v>
      </c>
      <c r="G87" s="5">
        <v>800</v>
      </c>
      <c r="H87" s="5">
        <v>1200</v>
      </c>
      <c r="I87" s="5" t="s">
        <v>573</v>
      </c>
      <c r="J87" s="5">
        <v>2</v>
      </c>
      <c r="K87" s="5" t="s">
        <v>261</v>
      </c>
      <c r="L87" s="5">
        <v>20</v>
      </c>
      <c r="M87" s="9">
        <f>15000*3+4500*5</f>
        <v>67500</v>
      </c>
      <c r="N87" s="37"/>
      <c r="O87" s="37">
        <f>5*5</f>
        <v>25</v>
      </c>
      <c r="P87" s="37"/>
      <c r="Q87" s="37"/>
      <c r="R87" s="37"/>
      <c r="S87" s="37"/>
      <c r="T87" s="37"/>
      <c r="U87" s="37"/>
      <c r="V87" s="37"/>
      <c r="W87" s="88"/>
      <c r="X87" s="323" t="s">
        <v>2507</v>
      </c>
      <c r="Y87" s="346" t="s">
        <v>1932</v>
      </c>
      <c r="Z87" s="346" t="s">
        <v>2509</v>
      </c>
      <c r="AA87" s="356" t="s">
        <v>2508</v>
      </c>
    </row>
    <row r="88" spans="1:27" ht="33" x14ac:dyDescent="0.3">
      <c r="A88" s="804"/>
      <c r="B88" s="5" t="s">
        <v>195</v>
      </c>
      <c r="C88" s="566">
        <v>4</v>
      </c>
      <c r="D88" s="566" t="s">
        <v>2467</v>
      </c>
      <c r="E88" s="566" t="s">
        <v>2469</v>
      </c>
      <c r="F88" s="566">
        <v>8</v>
      </c>
      <c r="G88" s="566">
        <v>800</v>
      </c>
      <c r="H88" s="566">
        <v>1200</v>
      </c>
      <c r="I88" s="5" t="s">
        <v>573</v>
      </c>
      <c r="J88" s="5">
        <v>2</v>
      </c>
      <c r="K88" s="566" t="s">
        <v>2468</v>
      </c>
      <c r="L88" s="566">
        <v>20</v>
      </c>
      <c r="M88" s="565">
        <f>15000*3+4500*5</f>
        <v>67500</v>
      </c>
      <c r="N88" s="564"/>
      <c r="O88" s="564">
        <f>5*5</f>
        <v>25</v>
      </c>
      <c r="P88" s="564"/>
      <c r="Q88" s="564"/>
      <c r="R88" s="564"/>
      <c r="S88" s="564"/>
      <c r="T88" s="564"/>
      <c r="U88" s="564"/>
      <c r="V88" s="564"/>
      <c r="W88" s="567"/>
      <c r="X88" s="404" t="s">
        <v>2504</v>
      </c>
      <c r="Y88" s="346" t="s">
        <v>2505</v>
      </c>
      <c r="Z88" s="346" t="s">
        <v>2506</v>
      </c>
      <c r="AA88" s="356"/>
    </row>
    <row r="89" spans="1:27" x14ac:dyDescent="0.3">
      <c r="A89" s="804"/>
      <c r="B89" s="367" t="s">
        <v>395</v>
      </c>
      <c r="C89" s="367">
        <v>4</v>
      </c>
      <c r="D89" s="367" t="s">
        <v>296</v>
      </c>
      <c r="E89" s="367" t="s">
        <v>2107</v>
      </c>
      <c r="F89" s="367">
        <v>8</v>
      </c>
      <c r="G89" s="367">
        <v>800</v>
      </c>
      <c r="H89" s="367">
        <v>1300</v>
      </c>
      <c r="I89" s="367" t="s">
        <v>1542</v>
      </c>
      <c r="J89" s="367">
        <v>2</v>
      </c>
      <c r="K89" s="802" t="s">
        <v>264</v>
      </c>
      <c r="L89" s="802">
        <v>20</v>
      </c>
      <c r="M89" s="810">
        <f>15000*5+4500*4</f>
        <v>93000</v>
      </c>
      <c r="N89" s="774"/>
      <c r="O89" s="774">
        <f>5*4</f>
        <v>20</v>
      </c>
      <c r="P89" s="774"/>
      <c r="Q89" s="774"/>
      <c r="R89" s="774"/>
      <c r="S89" s="774"/>
      <c r="T89" s="774"/>
      <c r="U89" s="774"/>
      <c r="V89" s="774"/>
      <c r="W89" s="777"/>
      <c r="X89" s="339" t="s">
        <v>1307</v>
      </c>
      <c r="Y89" s="346" t="s">
        <v>2108</v>
      </c>
      <c r="Z89" s="346" t="s">
        <v>2109</v>
      </c>
      <c r="AA89" s="356" t="s">
        <v>2110</v>
      </c>
    </row>
    <row r="90" spans="1:27" ht="33" x14ac:dyDescent="0.3">
      <c r="A90" s="804"/>
      <c r="B90" s="367" t="s">
        <v>195</v>
      </c>
      <c r="C90" s="367">
        <v>4</v>
      </c>
      <c r="D90" s="367" t="s">
        <v>296</v>
      </c>
      <c r="E90" s="367" t="s">
        <v>429</v>
      </c>
      <c r="F90" s="367">
        <v>8</v>
      </c>
      <c r="G90" s="367">
        <v>820</v>
      </c>
      <c r="H90" s="367">
        <v>1400</v>
      </c>
      <c r="I90" s="367" t="s">
        <v>1542</v>
      </c>
      <c r="J90" s="367">
        <v>3</v>
      </c>
      <c r="K90" s="802"/>
      <c r="L90" s="802"/>
      <c r="M90" s="810"/>
      <c r="N90" s="774"/>
      <c r="O90" s="774"/>
      <c r="P90" s="774"/>
      <c r="Q90" s="774"/>
      <c r="R90" s="774"/>
      <c r="S90" s="774"/>
      <c r="T90" s="774"/>
      <c r="U90" s="774"/>
      <c r="V90" s="774"/>
      <c r="W90" s="777"/>
      <c r="X90" s="331" t="s">
        <v>1308</v>
      </c>
      <c r="Y90" s="346" t="s">
        <v>2111</v>
      </c>
      <c r="Z90" s="346"/>
      <c r="AA90" s="356"/>
    </row>
    <row r="91" spans="1:27" x14ac:dyDescent="0.3">
      <c r="A91" s="804"/>
      <c r="B91" s="368" t="s">
        <v>698</v>
      </c>
      <c r="C91" s="368">
        <v>5</v>
      </c>
      <c r="D91" s="655" t="s">
        <v>699</v>
      </c>
      <c r="E91" s="368" t="s">
        <v>700</v>
      </c>
      <c r="F91" s="368">
        <v>10</v>
      </c>
      <c r="G91" s="368">
        <v>1000</v>
      </c>
      <c r="H91" s="368">
        <v>1800</v>
      </c>
      <c r="I91" s="368" t="s">
        <v>1542</v>
      </c>
      <c r="J91" s="368">
        <v>2</v>
      </c>
      <c r="K91" s="368" t="s">
        <v>701</v>
      </c>
      <c r="L91" s="368">
        <v>40</v>
      </c>
      <c r="M91" s="369"/>
      <c r="N91" s="362"/>
      <c r="O91" s="362">
        <v>30</v>
      </c>
      <c r="P91" s="362"/>
      <c r="Q91" s="362"/>
      <c r="R91" s="362"/>
      <c r="S91" s="362"/>
      <c r="T91" s="362"/>
      <c r="U91" s="362"/>
      <c r="V91" s="362"/>
      <c r="W91" s="363"/>
      <c r="X91" s="336" t="s">
        <v>714</v>
      </c>
      <c r="Y91" s="346" t="s">
        <v>1940</v>
      </c>
      <c r="Z91" s="346" t="s">
        <v>1941</v>
      </c>
      <c r="AA91" s="356" t="s">
        <v>1942</v>
      </c>
    </row>
    <row r="92" spans="1:27" ht="33" x14ac:dyDescent="0.3">
      <c r="A92" s="804"/>
      <c r="B92" s="5" t="s">
        <v>265</v>
      </c>
      <c r="C92" s="5">
        <v>5</v>
      </c>
      <c r="D92" s="666" t="s">
        <v>266</v>
      </c>
      <c r="E92" s="5" t="s">
        <v>142</v>
      </c>
      <c r="F92" s="5">
        <v>10</v>
      </c>
      <c r="G92" s="5">
        <v>1200</v>
      </c>
      <c r="H92" s="5">
        <v>200</v>
      </c>
      <c r="I92" s="5" t="s">
        <v>1338</v>
      </c>
      <c r="J92" s="5">
        <v>3</v>
      </c>
      <c r="K92" s="5" t="s">
        <v>267</v>
      </c>
      <c r="L92" s="5">
        <v>40</v>
      </c>
      <c r="M92" s="9">
        <f>30000*5+6000*5</f>
        <v>180000</v>
      </c>
      <c r="N92" s="37"/>
      <c r="O92" s="37">
        <f>6*5</f>
        <v>30</v>
      </c>
      <c r="P92" s="37"/>
      <c r="Q92" s="37"/>
      <c r="R92" s="37"/>
      <c r="S92" s="37"/>
      <c r="T92" s="37"/>
      <c r="U92" s="37"/>
      <c r="V92" s="37"/>
      <c r="W92" s="88" t="s">
        <v>431</v>
      </c>
      <c r="X92" s="323" t="s">
        <v>1309</v>
      </c>
      <c r="Y92" s="346" t="s">
        <v>1943</v>
      </c>
      <c r="Z92" s="346" t="s">
        <v>1944</v>
      </c>
      <c r="AA92" s="356" t="s">
        <v>1945</v>
      </c>
    </row>
    <row r="93" spans="1:27" ht="33" x14ac:dyDescent="0.3">
      <c r="A93" s="804"/>
      <c r="B93" s="5" t="s">
        <v>193</v>
      </c>
      <c r="C93" s="5">
        <v>5</v>
      </c>
      <c r="D93" s="666" t="s">
        <v>299</v>
      </c>
      <c r="E93" s="5" t="s">
        <v>2564</v>
      </c>
      <c r="F93" s="5">
        <v>10</v>
      </c>
      <c r="G93" s="5">
        <v>1000</v>
      </c>
      <c r="H93" s="5">
        <v>1800</v>
      </c>
      <c r="I93" s="5" t="s">
        <v>1542</v>
      </c>
      <c r="J93" s="5">
        <v>2</v>
      </c>
      <c r="K93" s="5" t="s">
        <v>2476</v>
      </c>
      <c r="L93" s="5">
        <v>40</v>
      </c>
      <c r="M93" s="9">
        <v>222000</v>
      </c>
      <c r="N93" s="37"/>
      <c r="O93" s="37">
        <v>42</v>
      </c>
      <c r="P93" s="37"/>
      <c r="Q93" s="37"/>
      <c r="R93" s="37"/>
      <c r="S93" s="37"/>
      <c r="T93" s="37"/>
      <c r="U93" s="37"/>
      <c r="V93" s="37"/>
      <c r="W93" s="88"/>
      <c r="X93" s="323" t="s">
        <v>2565</v>
      </c>
      <c r="Y93" s="346" t="s">
        <v>2566</v>
      </c>
      <c r="Z93" s="346" t="s">
        <v>2567</v>
      </c>
      <c r="AA93" s="356"/>
    </row>
    <row r="94" spans="1:27" x14ac:dyDescent="0.3">
      <c r="A94" s="804"/>
      <c r="B94" s="5" t="s">
        <v>395</v>
      </c>
      <c r="C94" s="5">
        <v>5</v>
      </c>
      <c r="D94" s="660" t="s">
        <v>298</v>
      </c>
      <c r="E94" s="5" t="s">
        <v>143</v>
      </c>
      <c r="F94" s="5">
        <v>10</v>
      </c>
      <c r="G94" s="5">
        <v>1200</v>
      </c>
      <c r="H94" s="5">
        <v>2200</v>
      </c>
      <c r="I94" s="5" t="s">
        <v>427</v>
      </c>
      <c r="J94" s="5">
        <v>4</v>
      </c>
      <c r="K94" s="5" t="s">
        <v>271</v>
      </c>
      <c r="L94" s="5">
        <v>40</v>
      </c>
      <c r="M94" s="9">
        <f>30000+6000</f>
        <v>36000</v>
      </c>
      <c r="N94" s="37"/>
      <c r="O94" s="37">
        <v>6</v>
      </c>
      <c r="P94" s="37"/>
      <c r="Q94" s="37"/>
      <c r="R94" s="37"/>
      <c r="S94" s="37"/>
      <c r="T94" s="37"/>
      <c r="U94" s="37"/>
      <c r="V94" s="37"/>
      <c r="W94" s="88" t="s">
        <v>431</v>
      </c>
      <c r="X94" s="323" t="s">
        <v>1321</v>
      </c>
      <c r="Y94" s="346" t="s">
        <v>1958</v>
      </c>
      <c r="Z94" s="346" t="s">
        <v>1959</v>
      </c>
      <c r="AA94" s="356"/>
    </row>
    <row r="95" spans="1:27" x14ac:dyDescent="0.3">
      <c r="A95" s="804"/>
      <c r="B95" s="366" t="s">
        <v>434</v>
      </c>
      <c r="C95" s="366">
        <v>5</v>
      </c>
      <c r="D95" s="667" t="s">
        <v>229</v>
      </c>
      <c r="E95" s="366" t="s">
        <v>432</v>
      </c>
      <c r="F95" s="366">
        <v>10</v>
      </c>
      <c r="G95" s="366">
        <v>1000</v>
      </c>
      <c r="H95" s="366">
        <v>1800</v>
      </c>
      <c r="I95" s="366" t="s">
        <v>1542</v>
      </c>
      <c r="J95" s="366">
        <v>2</v>
      </c>
      <c r="K95" s="799" t="s">
        <v>436</v>
      </c>
      <c r="L95" s="799">
        <v>40</v>
      </c>
      <c r="M95" s="795">
        <f>30000*3+8000*4</f>
        <v>122000</v>
      </c>
      <c r="N95" s="773"/>
      <c r="O95" s="773">
        <f>10+6*2</f>
        <v>22</v>
      </c>
      <c r="P95" s="773">
        <f>10+6*2</f>
        <v>22</v>
      </c>
      <c r="Q95" s="773"/>
      <c r="R95" s="773"/>
      <c r="S95" s="773"/>
      <c r="T95" s="773"/>
      <c r="U95" s="773"/>
      <c r="V95" s="773"/>
      <c r="W95" s="89" t="s">
        <v>430</v>
      </c>
      <c r="X95" s="340" t="s">
        <v>432</v>
      </c>
      <c r="Y95" s="346" t="s">
        <v>1768</v>
      </c>
      <c r="Z95" s="346"/>
      <c r="AA95" s="356"/>
    </row>
    <row r="96" spans="1:27" x14ac:dyDescent="0.3">
      <c r="A96" s="804"/>
      <c r="B96" s="366" t="s">
        <v>438</v>
      </c>
      <c r="C96" s="366">
        <v>5</v>
      </c>
      <c r="D96" s="667" t="s">
        <v>229</v>
      </c>
      <c r="E96" s="366" t="s">
        <v>439</v>
      </c>
      <c r="F96" s="366">
        <v>10</v>
      </c>
      <c r="G96" s="366">
        <v>1200</v>
      </c>
      <c r="H96" s="366">
        <v>2000</v>
      </c>
      <c r="I96" s="366" t="s">
        <v>192</v>
      </c>
      <c r="J96" s="366">
        <v>3</v>
      </c>
      <c r="K96" s="799"/>
      <c r="L96" s="799"/>
      <c r="M96" s="795"/>
      <c r="N96" s="773"/>
      <c r="O96" s="773"/>
      <c r="P96" s="773"/>
      <c r="Q96" s="773"/>
      <c r="R96" s="773"/>
      <c r="S96" s="773"/>
      <c r="T96" s="773"/>
      <c r="U96" s="773"/>
      <c r="V96" s="773"/>
      <c r="W96" s="89"/>
      <c r="X96" s="340" t="s">
        <v>439</v>
      </c>
      <c r="Y96" s="346" t="s">
        <v>1766</v>
      </c>
      <c r="Z96" s="346"/>
      <c r="AA96" s="356"/>
    </row>
    <row r="97" spans="1:27" x14ac:dyDescent="0.3">
      <c r="A97" s="804"/>
      <c r="B97" s="366" t="s">
        <v>435</v>
      </c>
      <c r="C97" s="366">
        <v>5</v>
      </c>
      <c r="D97" s="667" t="s">
        <v>229</v>
      </c>
      <c r="E97" s="366" t="s">
        <v>433</v>
      </c>
      <c r="F97" s="366">
        <v>10</v>
      </c>
      <c r="G97" s="366">
        <v>1000</v>
      </c>
      <c r="H97" s="366">
        <v>1800</v>
      </c>
      <c r="I97" s="366" t="s">
        <v>1338</v>
      </c>
      <c r="J97" s="366">
        <v>2</v>
      </c>
      <c r="K97" s="799"/>
      <c r="L97" s="799"/>
      <c r="M97" s="795"/>
      <c r="N97" s="773"/>
      <c r="O97" s="773"/>
      <c r="P97" s="773"/>
      <c r="Q97" s="773"/>
      <c r="R97" s="773"/>
      <c r="S97" s="773"/>
      <c r="T97" s="773"/>
      <c r="U97" s="773"/>
      <c r="V97" s="773"/>
      <c r="W97" s="89" t="s">
        <v>437</v>
      </c>
      <c r="X97" s="340" t="s">
        <v>433</v>
      </c>
      <c r="Y97" s="346" t="s">
        <v>1767</v>
      </c>
      <c r="Z97" s="346"/>
      <c r="AA97" s="356"/>
    </row>
    <row r="98" spans="1:27" ht="33" x14ac:dyDescent="0.3">
      <c r="A98" s="804"/>
      <c r="B98" s="5" t="s">
        <v>393</v>
      </c>
      <c r="C98" s="5">
        <v>2</v>
      </c>
      <c r="D98" s="368" t="s">
        <v>253</v>
      </c>
      <c r="E98" s="5" t="s">
        <v>2028</v>
      </c>
      <c r="F98" s="5">
        <v>5</v>
      </c>
      <c r="G98" s="5">
        <v>230</v>
      </c>
      <c r="H98" s="5">
        <v>570</v>
      </c>
      <c r="I98" s="5" t="s">
        <v>1338</v>
      </c>
      <c r="J98" s="5">
        <v>2</v>
      </c>
      <c r="K98" s="5" t="s">
        <v>247</v>
      </c>
      <c r="L98" s="5">
        <v>10</v>
      </c>
      <c r="M98" s="9">
        <f>4000+7000*2+2000*3</f>
        <v>24000</v>
      </c>
      <c r="N98" s="37"/>
      <c r="O98" s="37"/>
      <c r="P98" s="37">
        <f>3*3</f>
        <v>9</v>
      </c>
      <c r="Q98" s="37"/>
      <c r="R98" s="37"/>
      <c r="S98" s="37"/>
      <c r="T98" s="37"/>
      <c r="U98" s="37"/>
      <c r="V98" s="37"/>
      <c r="W98" s="88"/>
      <c r="X98" s="323" t="s">
        <v>1310</v>
      </c>
      <c r="Y98" s="346" t="s">
        <v>2029</v>
      </c>
      <c r="Z98" s="346" t="s">
        <v>2030</v>
      </c>
      <c r="AA98" s="356"/>
    </row>
    <row r="99" spans="1:27" x14ac:dyDescent="0.3">
      <c r="A99" s="804"/>
      <c r="B99" s="5" t="s">
        <v>393</v>
      </c>
      <c r="C99" s="5">
        <v>3</v>
      </c>
      <c r="D99" s="368" t="s">
        <v>250</v>
      </c>
      <c r="E99" s="5" t="s">
        <v>138</v>
      </c>
      <c r="F99" s="5">
        <v>6</v>
      </c>
      <c r="G99" s="5">
        <v>600</v>
      </c>
      <c r="H99" s="5">
        <v>800</v>
      </c>
      <c r="I99" s="5" t="s">
        <v>1338</v>
      </c>
      <c r="J99" s="5">
        <v>2</v>
      </c>
      <c r="K99" s="5" t="s">
        <v>248</v>
      </c>
      <c r="L99" s="5">
        <v>15</v>
      </c>
      <c r="M99" s="9">
        <f>7000*3+3000*3</f>
        <v>30000</v>
      </c>
      <c r="N99" s="37"/>
      <c r="O99" s="37"/>
      <c r="P99" s="37">
        <f>4*3</f>
        <v>12</v>
      </c>
      <c r="Q99" s="37"/>
      <c r="R99" s="37"/>
      <c r="S99" s="37"/>
      <c r="T99" s="37"/>
      <c r="U99" s="37"/>
      <c r="V99" s="37"/>
      <c r="W99" s="88"/>
      <c r="X99" s="323" t="s">
        <v>1311</v>
      </c>
      <c r="Y99" s="347" t="s">
        <v>2031</v>
      </c>
      <c r="Z99" s="347" t="s">
        <v>2032</v>
      </c>
      <c r="AA99" s="356"/>
    </row>
    <row r="100" spans="1:27" s="24" customFormat="1" x14ac:dyDescent="0.3">
      <c r="A100" s="804"/>
      <c r="B100" s="368" t="s">
        <v>393</v>
      </c>
      <c r="C100" s="368">
        <v>3</v>
      </c>
      <c r="D100" s="368" t="s">
        <v>296</v>
      </c>
      <c r="E100" s="368" t="s">
        <v>386</v>
      </c>
      <c r="F100" s="368">
        <v>6</v>
      </c>
      <c r="G100" s="368">
        <v>600</v>
      </c>
      <c r="H100" s="368">
        <v>850</v>
      </c>
      <c r="I100" s="5" t="s">
        <v>1338</v>
      </c>
      <c r="J100" s="5">
        <v>2</v>
      </c>
      <c r="K100" s="368" t="s">
        <v>385</v>
      </c>
      <c r="L100" s="368">
        <v>15</v>
      </c>
      <c r="M100" s="369">
        <f>7000*4+3000*4</f>
        <v>40000</v>
      </c>
      <c r="N100" s="362"/>
      <c r="O100" s="362"/>
      <c r="P100" s="362">
        <f>4*4</f>
        <v>16</v>
      </c>
      <c r="Q100" s="362"/>
      <c r="R100" s="362"/>
      <c r="S100" s="362"/>
      <c r="T100" s="362"/>
      <c r="U100" s="362"/>
      <c r="V100" s="362"/>
      <c r="W100" s="363"/>
      <c r="X100" s="336" t="s">
        <v>1312</v>
      </c>
      <c r="Y100" s="347" t="s">
        <v>1764</v>
      </c>
      <c r="Z100" s="347" t="s">
        <v>1765</v>
      </c>
      <c r="AA100" s="361"/>
    </row>
    <row r="101" spans="1:27" s="24" customFormat="1" ht="33" x14ac:dyDescent="0.3">
      <c r="A101" s="804"/>
      <c r="B101" s="368" t="s">
        <v>702</v>
      </c>
      <c r="C101" s="368">
        <v>4</v>
      </c>
      <c r="D101" s="368" t="s">
        <v>703</v>
      </c>
      <c r="E101" s="368" t="s">
        <v>704</v>
      </c>
      <c r="F101" s="368">
        <v>8</v>
      </c>
      <c r="G101" s="368">
        <v>800</v>
      </c>
      <c r="H101" s="368">
        <v>1400</v>
      </c>
      <c r="I101" s="5" t="s">
        <v>1338</v>
      </c>
      <c r="J101" s="5">
        <v>2</v>
      </c>
      <c r="K101" s="368" t="s">
        <v>716</v>
      </c>
      <c r="L101" s="368">
        <v>20</v>
      </c>
      <c r="M101" s="369">
        <f>15000*3+4500*6</f>
        <v>72000</v>
      </c>
      <c r="N101" s="362"/>
      <c r="O101" s="362"/>
      <c r="P101" s="362">
        <f>5*6</f>
        <v>30</v>
      </c>
      <c r="Q101" s="362"/>
      <c r="R101" s="362"/>
      <c r="S101" s="362"/>
      <c r="T101" s="362"/>
      <c r="U101" s="362"/>
      <c r="V101" s="362"/>
      <c r="W101" s="363"/>
      <c r="X101" s="336" t="s">
        <v>715</v>
      </c>
      <c r="Y101" s="347" t="s">
        <v>1762</v>
      </c>
      <c r="Z101" s="347" t="s">
        <v>1763</v>
      </c>
      <c r="AA101" s="361"/>
    </row>
    <row r="102" spans="1:27" x14ac:dyDescent="0.3">
      <c r="A102" s="804"/>
      <c r="B102" s="5" t="s">
        <v>398</v>
      </c>
      <c r="C102" s="5">
        <v>2</v>
      </c>
      <c r="D102" s="368" t="s">
        <v>296</v>
      </c>
      <c r="E102" s="5" t="s">
        <v>1791</v>
      </c>
      <c r="F102" s="5">
        <v>4</v>
      </c>
      <c r="G102" s="5">
        <v>400</v>
      </c>
      <c r="H102" s="5">
        <v>550</v>
      </c>
      <c r="I102" s="368" t="s">
        <v>1542</v>
      </c>
      <c r="J102" s="368">
        <v>2.5</v>
      </c>
      <c r="K102" s="5" t="s">
        <v>252</v>
      </c>
      <c r="L102" s="5">
        <v>10</v>
      </c>
      <c r="M102" s="9">
        <f>5000*3+3000*3</f>
        <v>24000</v>
      </c>
      <c r="N102" s="37"/>
      <c r="O102" s="37"/>
      <c r="P102" s="37"/>
      <c r="Q102" s="37">
        <f>3*3</f>
        <v>9</v>
      </c>
      <c r="R102" s="37"/>
      <c r="S102" s="37"/>
      <c r="T102" s="37"/>
      <c r="U102" s="37"/>
      <c r="V102" s="37"/>
      <c r="W102" s="88"/>
      <c r="X102" s="323" t="s">
        <v>1313</v>
      </c>
      <c r="Y102" s="346" t="s">
        <v>1792</v>
      </c>
      <c r="Z102" s="346"/>
      <c r="AA102" s="356"/>
    </row>
    <row r="103" spans="1:27" x14ac:dyDescent="0.3">
      <c r="A103" s="804"/>
      <c r="B103" s="366" t="s">
        <v>440</v>
      </c>
      <c r="C103" s="366">
        <v>4</v>
      </c>
      <c r="D103" s="366" t="s">
        <v>250</v>
      </c>
      <c r="E103" s="366" t="s">
        <v>442</v>
      </c>
      <c r="F103" s="366">
        <v>8</v>
      </c>
      <c r="G103" s="366">
        <v>800</v>
      </c>
      <c r="H103" s="366">
        <v>1200</v>
      </c>
      <c r="I103" s="366" t="s">
        <v>192</v>
      </c>
      <c r="J103" s="366">
        <v>2.5</v>
      </c>
      <c r="K103" s="799" t="s">
        <v>441</v>
      </c>
      <c r="L103" s="799">
        <v>20</v>
      </c>
      <c r="M103" s="795">
        <f>15000*6+4500*6</f>
        <v>117000</v>
      </c>
      <c r="N103" s="773"/>
      <c r="O103" s="773"/>
      <c r="P103" s="773"/>
      <c r="Q103" s="773">
        <f>5*6</f>
        <v>30</v>
      </c>
      <c r="R103" s="773"/>
      <c r="S103" s="773"/>
      <c r="T103" s="773"/>
      <c r="U103" s="773"/>
      <c r="V103" s="773"/>
      <c r="W103" s="785"/>
      <c r="X103" s="337" t="s">
        <v>1079</v>
      </c>
      <c r="Y103" s="346" t="s">
        <v>1793</v>
      </c>
      <c r="Z103" s="346" t="s">
        <v>1794</v>
      </c>
      <c r="AA103" s="356"/>
    </row>
    <row r="104" spans="1:27" x14ac:dyDescent="0.3">
      <c r="A104" s="804"/>
      <c r="B104" s="366" t="s">
        <v>440</v>
      </c>
      <c r="C104" s="366">
        <v>4</v>
      </c>
      <c r="D104" s="366" t="s">
        <v>250</v>
      </c>
      <c r="E104" s="366" t="s">
        <v>443</v>
      </c>
      <c r="F104" s="366">
        <v>8</v>
      </c>
      <c r="G104" s="366">
        <v>800</v>
      </c>
      <c r="H104" s="366">
        <v>1200</v>
      </c>
      <c r="I104" s="366" t="s">
        <v>423</v>
      </c>
      <c r="J104" s="366">
        <v>2.5</v>
      </c>
      <c r="K104" s="799"/>
      <c r="L104" s="799"/>
      <c r="M104" s="795"/>
      <c r="N104" s="773"/>
      <c r="O104" s="773"/>
      <c r="P104" s="773"/>
      <c r="Q104" s="773"/>
      <c r="R104" s="773"/>
      <c r="S104" s="773"/>
      <c r="T104" s="773"/>
      <c r="U104" s="773"/>
      <c r="V104" s="773"/>
      <c r="W104" s="785"/>
      <c r="X104" s="338" t="s">
        <v>1080</v>
      </c>
      <c r="Y104" s="346" t="s">
        <v>1795</v>
      </c>
      <c r="Z104" s="346" t="s">
        <v>1796</v>
      </c>
      <c r="AA104" s="356"/>
    </row>
    <row r="105" spans="1:27" x14ac:dyDescent="0.3">
      <c r="A105" s="804"/>
      <c r="B105" s="372" t="s">
        <v>444</v>
      </c>
      <c r="C105" s="372">
        <v>4</v>
      </c>
      <c r="D105" s="372" t="s">
        <v>250</v>
      </c>
      <c r="E105" s="372" t="s">
        <v>140</v>
      </c>
      <c r="F105" s="372">
        <v>8</v>
      </c>
      <c r="G105" s="372">
        <v>800</v>
      </c>
      <c r="H105" s="372">
        <v>1200</v>
      </c>
      <c r="I105" s="372" t="s">
        <v>446</v>
      </c>
      <c r="J105" s="33" t="s">
        <v>447</v>
      </c>
      <c r="K105" s="805" t="s">
        <v>575</v>
      </c>
      <c r="L105" s="805">
        <v>20</v>
      </c>
      <c r="M105" s="808">
        <f>15000*5+4500*5</f>
        <v>97500</v>
      </c>
      <c r="N105" s="772"/>
      <c r="O105" s="772"/>
      <c r="P105" s="772"/>
      <c r="Q105" s="772"/>
      <c r="R105" s="772">
        <f>5*5</f>
        <v>25</v>
      </c>
      <c r="S105" s="772"/>
      <c r="T105" s="772"/>
      <c r="U105" s="772"/>
      <c r="V105" s="772"/>
      <c r="W105" s="778"/>
      <c r="X105" s="334" t="s">
        <v>1301</v>
      </c>
      <c r="Y105" s="346" t="s">
        <v>1799</v>
      </c>
      <c r="Z105" s="346" t="s">
        <v>1800</v>
      </c>
      <c r="AA105" s="356"/>
    </row>
    <row r="106" spans="1:27" x14ac:dyDescent="0.3">
      <c r="A106" s="804"/>
      <c r="B106" s="372" t="s">
        <v>444</v>
      </c>
      <c r="C106" s="372">
        <v>4</v>
      </c>
      <c r="D106" s="372" t="s">
        <v>250</v>
      </c>
      <c r="E106" s="372" t="s">
        <v>445</v>
      </c>
      <c r="F106" s="372">
        <v>8</v>
      </c>
      <c r="G106" s="372">
        <v>800</v>
      </c>
      <c r="H106" s="372">
        <v>1200</v>
      </c>
      <c r="I106" s="372" t="s">
        <v>446</v>
      </c>
      <c r="J106" s="33" t="s">
        <v>448</v>
      </c>
      <c r="K106" s="805" t="s">
        <v>56</v>
      </c>
      <c r="L106" s="805"/>
      <c r="M106" s="808"/>
      <c r="N106" s="772"/>
      <c r="O106" s="772"/>
      <c r="P106" s="772"/>
      <c r="Q106" s="772"/>
      <c r="R106" s="772"/>
      <c r="S106" s="772"/>
      <c r="T106" s="772"/>
      <c r="U106" s="772"/>
      <c r="V106" s="772"/>
      <c r="W106" s="778"/>
      <c r="X106" s="334" t="s">
        <v>1062</v>
      </c>
      <c r="Y106" s="346" t="s">
        <v>1797</v>
      </c>
      <c r="Z106" s="346" t="s">
        <v>1798</v>
      </c>
      <c r="AA106" s="356"/>
    </row>
    <row r="107" spans="1:27" s="24" customFormat="1" x14ac:dyDescent="0.3">
      <c r="A107" s="804"/>
      <c r="B107" s="368" t="s">
        <v>394</v>
      </c>
      <c r="C107" s="368">
        <v>3</v>
      </c>
      <c r="D107" s="368" t="s">
        <v>296</v>
      </c>
      <c r="E107" s="368" t="s">
        <v>544</v>
      </c>
      <c r="F107" s="368">
        <v>6</v>
      </c>
      <c r="G107" s="368">
        <v>600</v>
      </c>
      <c r="H107" s="368">
        <v>700</v>
      </c>
      <c r="I107" s="368" t="s">
        <v>387</v>
      </c>
      <c r="J107" s="166" t="s">
        <v>1465</v>
      </c>
      <c r="K107" s="368" t="s">
        <v>576</v>
      </c>
      <c r="L107" s="368">
        <v>15</v>
      </c>
      <c r="M107" s="369">
        <f>7000*4+3000*6</f>
        <v>46000</v>
      </c>
      <c r="N107" s="362"/>
      <c r="O107" s="362"/>
      <c r="P107" s="362"/>
      <c r="Q107" s="362"/>
      <c r="R107" s="362">
        <f>4*6</f>
        <v>24</v>
      </c>
      <c r="S107" s="362"/>
      <c r="T107" s="362"/>
      <c r="U107" s="362"/>
      <c r="V107" s="362"/>
      <c r="W107" s="363"/>
      <c r="X107" s="336" t="s">
        <v>1060</v>
      </c>
      <c r="Y107" s="347" t="s">
        <v>1779</v>
      </c>
      <c r="Z107" s="347" t="s">
        <v>1780</v>
      </c>
      <c r="AA107" s="361" t="s">
        <v>1781</v>
      </c>
    </row>
    <row r="108" spans="1:27" x14ac:dyDescent="0.3">
      <c r="A108" s="804"/>
      <c r="B108" s="566" t="s">
        <v>394</v>
      </c>
      <c r="C108" s="566">
        <v>4</v>
      </c>
      <c r="D108" s="566" t="s">
        <v>2467</v>
      </c>
      <c r="E108" s="566" t="s">
        <v>2470</v>
      </c>
      <c r="F108" s="566">
        <v>8</v>
      </c>
      <c r="G108" s="566">
        <v>800</v>
      </c>
      <c r="H108" s="566">
        <v>1500</v>
      </c>
      <c r="I108" s="5" t="s">
        <v>387</v>
      </c>
      <c r="J108" s="39" t="s">
        <v>2471</v>
      </c>
      <c r="K108" s="566" t="s">
        <v>2468</v>
      </c>
      <c r="L108" s="566">
        <v>20</v>
      </c>
      <c r="M108" s="565">
        <f>15000*3+4500*6</f>
        <v>72000</v>
      </c>
      <c r="N108" s="564"/>
      <c r="O108" s="564"/>
      <c r="P108" s="564"/>
      <c r="Q108" s="564"/>
      <c r="R108" s="564">
        <f>5*6</f>
        <v>30</v>
      </c>
      <c r="S108" s="564"/>
      <c r="T108" s="564"/>
      <c r="U108" s="564">
        <f>5*6</f>
        <v>30</v>
      </c>
      <c r="V108" s="564"/>
      <c r="W108" s="567"/>
      <c r="X108" s="404" t="s">
        <v>2501</v>
      </c>
      <c r="Y108" s="346" t="s">
        <v>2502</v>
      </c>
      <c r="Z108" s="346" t="s">
        <v>2503</v>
      </c>
      <c r="AA108" s="356"/>
    </row>
    <row r="109" spans="1:27" x14ac:dyDescent="0.3">
      <c r="A109" s="804"/>
      <c r="B109" s="368" t="s">
        <v>262</v>
      </c>
      <c r="C109" s="368">
        <v>4</v>
      </c>
      <c r="D109" s="368" t="s">
        <v>263</v>
      </c>
      <c r="E109" s="368" t="s">
        <v>545</v>
      </c>
      <c r="F109" s="368">
        <v>8</v>
      </c>
      <c r="G109" s="368">
        <v>800</v>
      </c>
      <c r="H109" s="368">
        <v>1200</v>
      </c>
      <c r="I109" s="368" t="s">
        <v>1542</v>
      </c>
      <c r="J109" s="368">
        <v>4</v>
      </c>
      <c r="K109" s="368" t="s">
        <v>401</v>
      </c>
      <c r="L109" s="368">
        <v>20</v>
      </c>
      <c r="M109" s="369">
        <f>15000*3+4500*6</f>
        <v>72000</v>
      </c>
      <c r="N109" s="362"/>
      <c r="O109" s="362"/>
      <c r="P109" s="362"/>
      <c r="Q109" s="362"/>
      <c r="R109" s="362"/>
      <c r="S109" s="362">
        <f>5*6</f>
        <v>30</v>
      </c>
      <c r="T109" s="362"/>
      <c r="U109" s="362"/>
      <c r="V109" s="362"/>
      <c r="W109" s="387"/>
      <c r="X109" s="323" t="s">
        <v>1314</v>
      </c>
      <c r="Y109" s="346" t="s">
        <v>1744</v>
      </c>
      <c r="Z109" s="346" t="s">
        <v>1890</v>
      </c>
      <c r="AA109" s="356"/>
    </row>
    <row r="110" spans="1:27" x14ac:dyDescent="0.3">
      <c r="A110" s="804"/>
      <c r="B110" s="566" t="s">
        <v>198</v>
      </c>
      <c r="C110" s="566">
        <v>4</v>
      </c>
      <c r="D110" s="566" t="s">
        <v>2467</v>
      </c>
      <c r="E110" s="566" t="s">
        <v>2472</v>
      </c>
      <c r="F110" s="566">
        <v>8</v>
      </c>
      <c r="G110" s="566">
        <v>800</v>
      </c>
      <c r="H110" s="566">
        <v>1200</v>
      </c>
      <c r="I110" s="563" t="s">
        <v>192</v>
      </c>
      <c r="J110" s="563">
        <v>3</v>
      </c>
      <c r="K110" s="566" t="s">
        <v>2473</v>
      </c>
      <c r="L110" s="566">
        <v>20</v>
      </c>
      <c r="M110" s="565">
        <f>15000*3+4500*6</f>
        <v>72000</v>
      </c>
      <c r="N110" s="564">
        <f>1*6</f>
        <v>6</v>
      </c>
      <c r="O110" s="564"/>
      <c r="P110" s="564"/>
      <c r="Q110" s="564"/>
      <c r="R110" s="564"/>
      <c r="S110" s="564">
        <f>5*6</f>
        <v>30</v>
      </c>
      <c r="T110" s="564"/>
      <c r="U110" s="564"/>
      <c r="V110" s="564"/>
      <c r="W110" s="567"/>
      <c r="X110" s="404" t="s">
        <v>2494</v>
      </c>
      <c r="Y110" s="346" t="s">
        <v>2495</v>
      </c>
      <c r="Z110" s="346" t="s">
        <v>2496</v>
      </c>
      <c r="AA110" s="356"/>
    </row>
    <row r="111" spans="1:27" ht="33" x14ac:dyDescent="0.3">
      <c r="A111" s="804"/>
      <c r="B111" s="5" t="s">
        <v>396</v>
      </c>
      <c r="C111" s="5">
        <v>5</v>
      </c>
      <c r="D111" s="666" t="s">
        <v>299</v>
      </c>
      <c r="E111" s="5" t="s">
        <v>1886</v>
      </c>
      <c r="F111" s="5">
        <v>10</v>
      </c>
      <c r="G111" s="5">
        <v>1000</v>
      </c>
      <c r="H111" s="5">
        <v>1900</v>
      </c>
      <c r="I111" s="368" t="s">
        <v>1542</v>
      </c>
      <c r="J111" s="368">
        <v>4</v>
      </c>
      <c r="K111" s="5" t="s">
        <v>270</v>
      </c>
      <c r="L111" s="5">
        <v>40</v>
      </c>
      <c r="M111" s="9">
        <f>30000*4+6000*4</f>
        <v>144000</v>
      </c>
      <c r="N111" s="37"/>
      <c r="O111" s="37"/>
      <c r="P111" s="37"/>
      <c r="Q111" s="37"/>
      <c r="R111" s="37"/>
      <c r="S111" s="37">
        <f>6*4</f>
        <v>24</v>
      </c>
      <c r="T111" s="37"/>
      <c r="U111" s="37"/>
      <c r="V111" s="37"/>
      <c r="W111" s="215" t="s">
        <v>232</v>
      </c>
      <c r="X111" s="323" t="s">
        <v>1315</v>
      </c>
      <c r="Y111" s="346" t="s">
        <v>1887</v>
      </c>
      <c r="Z111" s="346" t="s">
        <v>1888</v>
      </c>
      <c r="AA111" s="356" t="s">
        <v>1889</v>
      </c>
    </row>
    <row r="112" spans="1:27" x14ac:dyDescent="0.3">
      <c r="A112" s="804"/>
      <c r="B112" s="559" t="s">
        <v>2451</v>
      </c>
      <c r="C112" s="559">
        <v>3</v>
      </c>
      <c r="D112" s="559"/>
      <c r="E112" s="559" t="s">
        <v>2259</v>
      </c>
      <c r="F112" s="559">
        <v>6</v>
      </c>
      <c r="G112" s="559">
        <v>600</v>
      </c>
      <c r="H112" s="559">
        <v>900</v>
      </c>
      <c r="I112" s="559" t="s">
        <v>192</v>
      </c>
      <c r="J112" s="559">
        <v>1.5</v>
      </c>
      <c r="K112" s="559" t="s">
        <v>2260</v>
      </c>
      <c r="L112" s="559"/>
      <c r="M112" s="560">
        <f>3000*6+1000+6000*2</f>
        <v>31000</v>
      </c>
      <c r="N112" s="561"/>
      <c r="O112" s="561"/>
      <c r="P112" s="561"/>
      <c r="Q112" s="561"/>
      <c r="R112" s="561"/>
      <c r="S112" s="561"/>
      <c r="T112" s="561"/>
      <c r="U112" s="561">
        <f>3*6</f>
        <v>18</v>
      </c>
      <c r="V112" s="561"/>
      <c r="W112" s="386" t="s">
        <v>2166</v>
      </c>
      <c r="X112" s="35" t="s">
        <v>2261</v>
      </c>
      <c r="Y112" s="475" t="s">
        <v>2262</v>
      </c>
      <c r="Z112" s="438"/>
      <c r="AA112" s="437"/>
    </row>
    <row r="113" spans="1:27" x14ac:dyDescent="0.3">
      <c r="A113" s="804"/>
      <c r="B113" s="563" t="s">
        <v>200</v>
      </c>
      <c r="C113" s="566">
        <v>4</v>
      </c>
      <c r="D113" s="566"/>
      <c r="E113" s="566" t="s">
        <v>2474</v>
      </c>
      <c r="F113" s="566">
        <v>8</v>
      </c>
      <c r="G113" s="566">
        <v>800</v>
      </c>
      <c r="H113" s="566">
        <v>1200</v>
      </c>
      <c r="I113" s="563" t="s">
        <v>192</v>
      </c>
      <c r="J113" s="563">
        <v>2</v>
      </c>
      <c r="K113" s="566" t="s">
        <v>2473</v>
      </c>
      <c r="L113" s="566"/>
      <c r="M113" s="565">
        <f>15000*3+4500*6</f>
        <v>72000</v>
      </c>
      <c r="N113" s="564"/>
      <c r="O113" s="564"/>
      <c r="P113" s="564"/>
      <c r="Q113" s="564"/>
      <c r="R113" s="564"/>
      <c r="S113" s="564"/>
      <c r="T113" s="564"/>
      <c r="U113" s="564">
        <f>5*6</f>
        <v>30</v>
      </c>
      <c r="V113" s="564"/>
      <c r="W113" s="386" t="s">
        <v>2161</v>
      </c>
      <c r="X113" s="404" t="s">
        <v>2491</v>
      </c>
      <c r="Y113" s="346" t="s">
        <v>2492</v>
      </c>
      <c r="Z113" s="346" t="s">
        <v>2493</v>
      </c>
      <c r="AA113" s="356"/>
    </row>
    <row r="114" spans="1:27" ht="33" x14ac:dyDescent="0.3">
      <c r="A114" s="804"/>
      <c r="B114" s="563" t="s">
        <v>200</v>
      </c>
      <c r="C114" s="566">
        <v>5</v>
      </c>
      <c r="D114" s="566"/>
      <c r="E114" s="566" t="s">
        <v>2475</v>
      </c>
      <c r="F114" s="566">
        <v>10</v>
      </c>
      <c r="G114" s="566">
        <v>1000</v>
      </c>
      <c r="H114" s="566">
        <v>1900</v>
      </c>
      <c r="I114" s="566" t="s">
        <v>1542</v>
      </c>
      <c r="J114" s="566">
        <v>4</v>
      </c>
      <c r="K114" s="566" t="s">
        <v>2473</v>
      </c>
      <c r="L114" s="566"/>
      <c r="M114" s="565">
        <f>60000*3+6000*7</f>
        <v>222000</v>
      </c>
      <c r="N114" s="564"/>
      <c r="O114" s="564"/>
      <c r="P114" s="564"/>
      <c r="Q114" s="564"/>
      <c r="R114" s="564"/>
      <c r="S114" s="564"/>
      <c r="T114" s="564"/>
      <c r="U114" s="564">
        <f>6*7</f>
        <v>42</v>
      </c>
      <c r="V114" s="564"/>
      <c r="W114" s="386" t="s">
        <v>2154</v>
      </c>
      <c r="X114" s="404" t="s">
        <v>2488</v>
      </c>
      <c r="Y114" s="346" t="s">
        <v>2489</v>
      </c>
      <c r="Z114" s="346" t="s">
        <v>2490</v>
      </c>
      <c r="AA114" s="356"/>
    </row>
    <row r="115" spans="1:27" x14ac:dyDescent="0.3">
      <c r="A115" s="804"/>
      <c r="B115" s="5" t="s">
        <v>199</v>
      </c>
      <c r="C115" s="5"/>
      <c r="D115" s="5"/>
      <c r="E115" s="5" t="s">
        <v>449</v>
      </c>
      <c r="F115" s="5"/>
      <c r="G115" s="5"/>
      <c r="H115" s="5"/>
      <c r="I115" s="368"/>
      <c r="J115" s="368"/>
      <c r="K115" s="5" t="s">
        <v>450</v>
      </c>
      <c r="L115" s="5"/>
      <c r="M115" s="9">
        <f>2000+6000+3000*4</f>
        <v>20000</v>
      </c>
      <c r="N115" s="37"/>
      <c r="O115" s="37"/>
      <c r="P115" s="37"/>
      <c r="Q115" s="37"/>
      <c r="R115" s="37"/>
      <c r="S115" s="37"/>
      <c r="T115" s="37">
        <f>3*4</f>
        <v>12</v>
      </c>
      <c r="U115" s="37"/>
      <c r="V115" s="37"/>
      <c r="W115" s="88"/>
      <c r="X115" s="323"/>
      <c r="Y115" s="346"/>
      <c r="Z115" s="346"/>
      <c r="AA115" s="356"/>
    </row>
    <row r="116" spans="1:27" s="24" customFormat="1" x14ac:dyDescent="0.3">
      <c r="A116" s="804"/>
      <c r="B116" s="368" t="s">
        <v>397</v>
      </c>
      <c r="C116" s="368"/>
      <c r="D116" s="368"/>
      <c r="E116" s="368" t="s">
        <v>451</v>
      </c>
      <c r="F116" s="368">
        <v>4</v>
      </c>
      <c r="G116" s="368">
        <v>400</v>
      </c>
      <c r="H116" s="368"/>
      <c r="I116" s="368"/>
      <c r="J116" s="368"/>
      <c r="K116" s="806" t="s">
        <v>249</v>
      </c>
      <c r="L116" s="806"/>
      <c r="M116" s="807">
        <f>2000*2+2500*2+6000*2+3000*5</f>
        <v>36000</v>
      </c>
      <c r="N116" s="756"/>
      <c r="O116" s="756"/>
      <c r="P116" s="756"/>
      <c r="Q116" s="756"/>
      <c r="R116" s="756"/>
      <c r="S116" s="756"/>
      <c r="T116" s="756">
        <f>3*5</f>
        <v>15</v>
      </c>
      <c r="U116" s="756"/>
      <c r="V116" s="756"/>
      <c r="W116" s="758"/>
      <c r="X116" s="191" t="s">
        <v>2096</v>
      </c>
      <c r="Y116" s="347" t="s">
        <v>2098</v>
      </c>
      <c r="Z116" s="347"/>
      <c r="AA116" s="361"/>
    </row>
    <row r="117" spans="1:27" s="24" customFormat="1" x14ac:dyDescent="0.3">
      <c r="A117" s="804"/>
      <c r="B117" s="368" t="s">
        <v>199</v>
      </c>
      <c r="C117" s="368"/>
      <c r="D117" s="368"/>
      <c r="E117" s="368" t="s">
        <v>452</v>
      </c>
      <c r="F117" s="368">
        <v>4</v>
      </c>
      <c r="G117" s="368">
        <v>400</v>
      </c>
      <c r="H117" s="368"/>
      <c r="I117" s="368"/>
      <c r="J117" s="368"/>
      <c r="K117" s="806"/>
      <c r="L117" s="806"/>
      <c r="M117" s="807"/>
      <c r="N117" s="756"/>
      <c r="O117" s="756"/>
      <c r="P117" s="756"/>
      <c r="Q117" s="756"/>
      <c r="R117" s="756"/>
      <c r="S117" s="756"/>
      <c r="T117" s="756"/>
      <c r="U117" s="756"/>
      <c r="V117" s="756"/>
      <c r="W117" s="758"/>
      <c r="X117" s="404" t="s">
        <v>2097</v>
      </c>
      <c r="Y117" s="347" t="s">
        <v>2099</v>
      </c>
      <c r="Z117" s="347"/>
      <c r="AA117" s="361"/>
    </row>
    <row r="118" spans="1:27" s="24" customFormat="1" x14ac:dyDescent="0.3">
      <c r="A118" s="804"/>
      <c r="B118" s="368" t="s">
        <v>199</v>
      </c>
      <c r="C118" s="368"/>
      <c r="D118" s="368"/>
      <c r="E118" s="368" t="s">
        <v>705</v>
      </c>
      <c r="F118" s="368">
        <v>8</v>
      </c>
      <c r="G118" s="368">
        <v>1000</v>
      </c>
      <c r="H118" s="368"/>
      <c r="I118" s="368" t="s">
        <v>717</v>
      </c>
      <c r="J118" s="368"/>
      <c r="K118" s="768" t="s">
        <v>707</v>
      </c>
      <c r="L118" s="768"/>
      <c r="M118" s="764">
        <f>5000+20000+3000*11</f>
        <v>58000</v>
      </c>
      <c r="N118" s="751"/>
      <c r="O118" s="751"/>
      <c r="P118" s="751"/>
      <c r="Q118" s="751"/>
      <c r="R118" s="751"/>
      <c r="S118" s="751"/>
      <c r="T118" s="751">
        <f>3*7</f>
        <v>21</v>
      </c>
      <c r="U118" s="751">
        <f>3*4</f>
        <v>12</v>
      </c>
      <c r="V118" s="751"/>
      <c r="W118" s="88" t="s">
        <v>2257</v>
      </c>
      <c r="X118" s="336"/>
      <c r="Y118" s="347"/>
      <c r="Z118" s="347"/>
      <c r="AA118" s="361"/>
    </row>
    <row r="119" spans="1:27" s="24" customFormat="1" x14ac:dyDescent="0.3">
      <c r="A119" s="804"/>
      <c r="B119" s="368" t="s">
        <v>199</v>
      </c>
      <c r="C119" s="368"/>
      <c r="D119" s="368"/>
      <c r="E119" s="368" t="s">
        <v>2258</v>
      </c>
      <c r="F119" s="368">
        <v>8</v>
      </c>
      <c r="G119" s="368">
        <v>1200</v>
      </c>
      <c r="H119" s="368"/>
      <c r="I119" s="368" t="s">
        <v>718</v>
      </c>
      <c r="J119" s="368"/>
      <c r="K119" s="769"/>
      <c r="L119" s="769"/>
      <c r="M119" s="765"/>
      <c r="N119" s="752"/>
      <c r="O119" s="752"/>
      <c r="P119" s="752"/>
      <c r="Q119" s="752"/>
      <c r="R119" s="752"/>
      <c r="S119" s="752"/>
      <c r="T119" s="752"/>
      <c r="U119" s="752"/>
      <c r="V119" s="752"/>
      <c r="W119" s="88" t="s">
        <v>706</v>
      </c>
      <c r="X119" s="336"/>
      <c r="Y119" s="347"/>
      <c r="Z119" s="347"/>
      <c r="AA119" s="361"/>
    </row>
    <row r="120" spans="1:27" s="24" customFormat="1" x14ac:dyDescent="0.3">
      <c r="A120" s="804"/>
      <c r="B120" s="472" t="s">
        <v>199</v>
      </c>
      <c r="C120" s="472"/>
      <c r="D120" s="472"/>
      <c r="E120" s="472" t="s">
        <v>2264</v>
      </c>
      <c r="F120" s="472">
        <v>8</v>
      </c>
      <c r="G120" s="472">
        <v>1000</v>
      </c>
      <c r="H120" s="472"/>
      <c r="I120" s="472" t="s">
        <v>717</v>
      </c>
      <c r="J120" s="472"/>
      <c r="K120" s="768" t="s">
        <v>2266</v>
      </c>
      <c r="L120" s="768"/>
      <c r="M120" s="764">
        <f>30000*2+8000*11</f>
        <v>148000</v>
      </c>
      <c r="N120" s="751"/>
      <c r="O120" s="751"/>
      <c r="P120" s="751"/>
      <c r="Q120" s="751"/>
      <c r="R120" s="751"/>
      <c r="S120" s="751"/>
      <c r="T120" s="751">
        <f>4*11</f>
        <v>44</v>
      </c>
      <c r="U120" s="751"/>
      <c r="V120" s="751"/>
      <c r="W120" s="88" t="s">
        <v>2263</v>
      </c>
      <c r="X120" s="336"/>
      <c r="Y120" s="347"/>
      <c r="Z120" s="347"/>
      <c r="AA120" s="361"/>
    </row>
    <row r="121" spans="1:27" s="24" customFormat="1" x14ac:dyDescent="0.3">
      <c r="A121" s="804"/>
      <c r="B121" s="472" t="s">
        <v>199</v>
      </c>
      <c r="C121" s="472"/>
      <c r="D121" s="472"/>
      <c r="E121" s="472" t="s">
        <v>2265</v>
      </c>
      <c r="F121" s="472">
        <v>8</v>
      </c>
      <c r="G121" s="472">
        <v>1200</v>
      </c>
      <c r="H121" s="472"/>
      <c r="I121" s="472" t="s">
        <v>718</v>
      </c>
      <c r="J121" s="472"/>
      <c r="K121" s="769"/>
      <c r="L121" s="769"/>
      <c r="M121" s="765"/>
      <c r="N121" s="752"/>
      <c r="O121" s="752"/>
      <c r="P121" s="752"/>
      <c r="Q121" s="752"/>
      <c r="R121" s="752"/>
      <c r="S121" s="752"/>
      <c r="T121" s="752"/>
      <c r="U121" s="752"/>
      <c r="V121" s="752"/>
      <c r="W121" s="88" t="s">
        <v>2263</v>
      </c>
      <c r="X121" s="336"/>
      <c r="Y121" s="347"/>
      <c r="Z121" s="347"/>
      <c r="AA121" s="361"/>
    </row>
    <row r="122" spans="1:27" s="24" customFormat="1" ht="17.25" thickBot="1" x14ac:dyDescent="0.35">
      <c r="A122" s="66"/>
      <c r="B122" s="236" t="s">
        <v>1129</v>
      </c>
      <c r="C122" s="236"/>
      <c r="D122" s="236"/>
      <c r="E122" s="236"/>
      <c r="F122" s="236"/>
      <c r="G122" s="236"/>
      <c r="H122" s="236"/>
      <c r="I122" s="236"/>
      <c r="J122" s="237"/>
      <c r="K122" s="236"/>
      <c r="L122" s="238">
        <f t="shared" ref="L122:V122" si="0">SUM(L73:L121)</f>
        <v>675</v>
      </c>
      <c r="M122" s="240">
        <f t="shared" si="0"/>
        <v>2855500</v>
      </c>
      <c r="N122" s="238">
        <f t="shared" si="0"/>
        <v>133</v>
      </c>
      <c r="O122" s="238">
        <f t="shared" si="0"/>
        <v>246</v>
      </c>
      <c r="P122" s="238">
        <f t="shared" si="0"/>
        <v>89</v>
      </c>
      <c r="Q122" s="238">
        <f t="shared" si="0"/>
        <v>39</v>
      </c>
      <c r="R122" s="238">
        <f t="shared" si="0"/>
        <v>79</v>
      </c>
      <c r="S122" s="238">
        <f t="shared" si="0"/>
        <v>84</v>
      </c>
      <c r="T122" s="238">
        <f t="shared" si="0"/>
        <v>92</v>
      </c>
      <c r="U122" s="238">
        <f t="shared" si="0"/>
        <v>132</v>
      </c>
      <c r="V122" s="238">
        <f t="shared" si="0"/>
        <v>0</v>
      </c>
      <c r="W122" s="239"/>
      <c r="X122" s="341"/>
      <c r="Y122" s="375"/>
      <c r="Z122" s="375"/>
      <c r="AA122" s="376"/>
    </row>
    <row r="123" spans="1:27" ht="33" x14ac:dyDescent="0.3">
      <c r="A123" s="742" t="s">
        <v>1124</v>
      </c>
      <c r="B123" s="27" t="s">
        <v>194</v>
      </c>
      <c r="C123" s="27">
        <v>5</v>
      </c>
      <c r="D123" s="668" t="s">
        <v>229</v>
      </c>
      <c r="E123" s="27" t="s">
        <v>275</v>
      </c>
      <c r="F123" s="27">
        <v>10</v>
      </c>
      <c r="G123" s="27">
        <v>1000</v>
      </c>
      <c r="H123" s="27">
        <v>2000</v>
      </c>
      <c r="I123" s="27" t="s">
        <v>529</v>
      </c>
      <c r="J123" s="27">
        <v>2.5</v>
      </c>
      <c r="K123" s="27" t="s">
        <v>276</v>
      </c>
      <c r="L123" s="27">
        <v>40</v>
      </c>
      <c r="M123" s="29">
        <f>60000*3+6000*7</f>
        <v>222000</v>
      </c>
      <c r="N123" s="381">
        <f>6*7</f>
        <v>42</v>
      </c>
      <c r="O123" s="381"/>
      <c r="P123" s="381"/>
      <c r="Q123" s="381"/>
      <c r="R123" s="381"/>
      <c r="S123" s="381"/>
      <c r="T123" s="381"/>
      <c r="U123" s="381"/>
      <c r="V123" s="381"/>
      <c r="W123" s="388"/>
      <c r="X123" s="342" t="s">
        <v>1131</v>
      </c>
      <c r="Y123" s="345" t="s">
        <v>1828</v>
      </c>
      <c r="Z123" s="345" t="s">
        <v>1829</v>
      </c>
      <c r="AA123" s="360"/>
    </row>
    <row r="124" spans="1:27" x14ac:dyDescent="0.3">
      <c r="A124" s="743"/>
      <c r="B124" s="5" t="s">
        <v>194</v>
      </c>
      <c r="C124" s="5">
        <v>5</v>
      </c>
      <c r="D124" s="660" t="s">
        <v>298</v>
      </c>
      <c r="E124" s="5" t="s">
        <v>303</v>
      </c>
      <c r="F124" s="5">
        <v>10</v>
      </c>
      <c r="G124" s="5">
        <v>1000</v>
      </c>
      <c r="H124" s="5">
        <v>2000</v>
      </c>
      <c r="I124" s="5" t="s">
        <v>1077</v>
      </c>
      <c r="J124" s="5">
        <v>2</v>
      </c>
      <c r="K124" s="5" t="s">
        <v>305</v>
      </c>
      <c r="L124" s="5">
        <v>40</v>
      </c>
      <c r="M124" s="9">
        <f>60000*3+6000*7</f>
        <v>222000</v>
      </c>
      <c r="N124" s="37">
        <f>6*7</f>
        <v>42</v>
      </c>
      <c r="O124" s="37"/>
      <c r="P124" s="37"/>
      <c r="Q124" s="37"/>
      <c r="R124" s="37"/>
      <c r="S124" s="37"/>
      <c r="T124" s="37"/>
      <c r="U124" s="37"/>
      <c r="V124" s="37"/>
      <c r="W124" s="88"/>
      <c r="X124" s="323" t="s">
        <v>1130</v>
      </c>
      <c r="Y124" s="346" t="s">
        <v>1830</v>
      </c>
      <c r="Z124" s="346" t="s">
        <v>1831</v>
      </c>
      <c r="AA124" s="356"/>
    </row>
    <row r="125" spans="1:27" x14ac:dyDescent="0.3">
      <c r="A125" s="743"/>
      <c r="B125" s="5" t="s">
        <v>195</v>
      </c>
      <c r="C125" s="5">
        <v>4</v>
      </c>
      <c r="D125" s="5" t="s">
        <v>250</v>
      </c>
      <c r="E125" s="5" t="s">
        <v>273</v>
      </c>
      <c r="F125" s="5">
        <v>8</v>
      </c>
      <c r="G125" s="5">
        <v>800</v>
      </c>
      <c r="H125" s="5">
        <v>1200</v>
      </c>
      <c r="I125" s="5" t="s">
        <v>1032</v>
      </c>
      <c r="J125" s="5">
        <v>2</v>
      </c>
      <c r="K125" s="5" t="s">
        <v>274</v>
      </c>
      <c r="L125" s="5">
        <v>20</v>
      </c>
      <c r="M125" s="9">
        <f>15000*3+4500*3</f>
        <v>58500</v>
      </c>
      <c r="N125" s="37"/>
      <c r="O125" s="37">
        <f>5*3</f>
        <v>15</v>
      </c>
      <c r="P125" s="37"/>
      <c r="Q125" s="37"/>
      <c r="R125" s="37"/>
      <c r="S125" s="37"/>
      <c r="T125" s="37"/>
      <c r="U125" s="37"/>
      <c r="V125" s="37"/>
      <c r="W125" s="88"/>
      <c r="X125" s="323" t="s">
        <v>1132</v>
      </c>
      <c r="Y125" s="346" t="s">
        <v>1834</v>
      </c>
      <c r="Z125" s="346"/>
      <c r="AA125" s="356"/>
    </row>
    <row r="126" spans="1:27" x14ac:dyDescent="0.3">
      <c r="A126" s="743"/>
      <c r="B126" s="5" t="s">
        <v>195</v>
      </c>
      <c r="C126" s="5">
        <v>4</v>
      </c>
      <c r="D126" s="5" t="s">
        <v>311</v>
      </c>
      <c r="E126" s="5" t="s">
        <v>312</v>
      </c>
      <c r="F126" s="5">
        <v>8</v>
      </c>
      <c r="G126" s="5">
        <v>800</v>
      </c>
      <c r="H126" s="5">
        <v>1200</v>
      </c>
      <c r="I126" s="5" t="s">
        <v>1032</v>
      </c>
      <c r="J126" s="5">
        <v>2</v>
      </c>
      <c r="K126" s="5" t="s">
        <v>313</v>
      </c>
      <c r="L126" s="5">
        <v>20</v>
      </c>
      <c r="M126" s="9">
        <f>15000*3+4500*6</f>
        <v>72000</v>
      </c>
      <c r="N126" s="37"/>
      <c r="O126" s="37">
        <f>5*6</f>
        <v>30</v>
      </c>
      <c r="P126" s="37"/>
      <c r="Q126" s="37"/>
      <c r="R126" s="37"/>
      <c r="S126" s="37"/>
      <c r="T126" s="37"/>
      <c r="U126" s="37"/>
      <c r="V126" s="37"/>
      <c r="W126" s="88"/>
      <c r="X126" s="323" t="s">
        <v>1157</v>
      </c>
      <c r="Y126" s="346" t="s">
        <v>1835</v>
      </c>
      <c r="Z126" s="346" t="s">
        <v>1836</v>
      </c>
      <c r="AA126" s="356"/>
    </row>
    <row r="127" spans="1:27" x14ac:dyDescent="0.3">
      <c r="A127" s="743"/>
      <c r="B127" s="5" t="s">
        <v>195</v>
      </c>
      <c r="C127" s="5">
        <v>4</v>
      </c>
      <c r="D127" s="5" t="s">
        <v>253</v>
      </c>
      <c r="E127" s="5" t="s">
        <v>1125</v>
      </c>
      <c r="F127" s="5">
        <v>8</v>
      </c>
      <c r="G127" s="5">
        <v>800</v>
      </c>
      <c r="H127" s="5">
        <v>1200</v>
      </c>
      <c r="I127" s="5" t="s">
        <v>1032</v>
      </c>
      <c r="J127" s="5">
        <v>2</v>
      </c>
      <c r="K127" s="5" t="s">
        <v>1126</v>
      </c>
      <c r="L127" s="5">
        <v>20</v>
      </c>
      <c r="M127" s="9">
        <f>15000*3+4500*6</f>
        <v>72000</v>
      </c>
      <c r="N127" s="37"/>
      <c r="O127" s="37">
        <f>5*6</f>
        <v>30</v>
      </c>
      <c r="P127" s="37"/>
      <c r="Q127" s="37"/>
      <c r="R127" s="37"/>
      <c r="S127" s="37"/>
      <c r="T127" s="37"/>
      <c r="U127" s="37"/>
      <c r="V127" s="37"/>
      <c r="W127" s="88"/>
      <c r="X127" s="323" t="s">
        <v>1158</v>
      </c>
      <c r="Y127" s="346" t="s">
        <v>1832</v>
      </c>
      <c r="Z127" s="346" t="s">
        <v>1833</v>
      </c>
      <c r="AA127" s="356"/>
    </row>
    <row r="128" spans="1:27" ht="33" x14ac:dyDescent="0.3">
      <c r="A128" s="743"/>
      <c r="B128" s="5" t="s">
        <v>2952</v>
      </c>
      <c r="C128" s="5">
        <v>5</v>
      </c>
      <c r="D128" s="660" t="s">
        <v>2948</v>
      </c>
      <c r="E128" s="5" t="s">
        <v>2961</v>
      </c>
      <c r="F128" s="5">
        <v>10</v>
      </c>
      <c r="G128" s="5">
        <v>1000</v>
      </c>
      <c r="H128" s="5">
        <v>1800</v>
      </c>
      <c r="I128" s="5" t="s">
        <v>687</v>
      </c>
      <c r="J128" s="5">
        <v>3</v>
      </c>
      <c r="K128" s="5" t="s">
        <v>2962</v>
      </c>
      <c r="L128" s="5">
        <v>40</v>
      </c>
      <c r="M128" s="9">
        <f>60000*3+6000*7</f>
        <v>222000</v>
      </c>
      <c r="N128" s="37"/>
      <c r="O128" s="37">
        <f>6*7</f>
        <v>42</v>
      </c>
      <c r="P128" s="37"/>
      <c r="Q128" s="37"/>
      <c r="R128" s="37"/>
      <c r="S128" s="37"/>
      <c r="T128" s="37"/>
      <c r="U128" s="37"/>
      <c r="V128" s="37"/>
      <c r="W128" s="88"/>
      <c r="X128" s="323" t="s">
        <v>2963</v>
      </c>
      <c r="Y128" s="346" t="s">
        <v>2964</v>
      </c>
      <c r="Z128" s="346" t="s">
        <v>2965</v>
      </c>
      <c r="AA128" s="356"/>
    </row>
    <row r="129" spans="1:27" x14ac:dyDescent="0.3">
      <c r="A129" s="743"/>
      <c r="B129" s="5" t="s">
        <v>196</v>
      </c>
      <c r="C129" s="5">
        <v>4</v>
      </c>
      <c r="D129" s="5" t="s">
        <v>253</v>
      </c>
      <c r="E129" s="5" t="s">
        <v>328</v>
      </c>
      <c r="F129" s="5">
        <v>8</v>
      </c>
      <c r="G129" s="5">
        <v>800</v>
      </c>
      <c r="H129" s="5">
        <v>1200</v>
      </c>
      <c r="I129" s="5" t="s">
        <v>1159</v>
      </c>
      <c r="J129" s="5">
        <v>2</v>
      </c>
      <c r="K129" s="5" t="s">
        <v>327</v>
      </c>
      <c r="L129" s="5">
        <v>20</v>
      </c>
      <c r="M129" s="9">
        <f>15000*3+4500*3</f>
        <v>58500</v>
      </c>
      <c r="N129" s="37"/>
      <c r="O129" s="37"/>
      <c r="P129" s="37">
        <f>5*3</f>
        <v>15</v>
      </c>
      <c r="Q129" s="37"/>
      <c r="R129" s="37"/>
      <c r="S129" s="37"/>
      <c r="T129" s="37"/>
      <c r="U129" s="37"/>
      <c r="V129" s="37"/>
      <c r="W129" s="88"/>
      <c r="X129" s="323" t="s">
        <v>1840</v>
      </c>
      <c r="Y129" s="346" t="s">
        <v>1839</v>
      </c>
      <c r="Z129" s="346" t="s">
        <v>1841</v>
      </c>
      <c r="AA129" s="356"/>
    </row>
    <row r="130" spans="1:27" x14ac:dyDescent="0.3">
      <c r="A130" s="743"/>
      <c r="B130" s="5" t="s">
        <v>196</v>
      </c>
      <c r="C130" s="5">
        <v>5</v>
      </c>
      <c r="D130" s="666" t="s">
        <v>1201</v>
      </c>
      <c r="E130" s="5" t="s">
        <v>1127</v>
      </c>
      <c r="F130" s="5">
        <v>10</v>
      </c>
      <c r="G130" s="5">
        <v>1000</v>
      </c>
      <c r="H130" s="5">
        <v>1800</v>
      </c>
      <c r="I130" s="5" t="s">
        <v>1159</v>
      </c>
      <c r="J130" s="5">
        <v>2</v>
      </c>
      <c r="K130" s="5" t="s">
        <v>1115</v>
      </c>
      <c r="L130" s="5">
        <v>40</v>
      </c>
      <c r="M130" s="9">
        <f>60000*3+6000*7</f>
        <v>222000</v>
      </c>
      <c r="N130" s="37"/>
      <c r="O130" s="37"/>
      <c r="P130" s="37">
        <f>6*7</f>
        <v>42</v>
      </c>
      <c r="Q130" s="37"/>
      <c r="R130" s="37"/>
      <c r="S130" s="37"/>
      <c r="T130" s="37"/>
      <c r="U130" s="37"/>
      <c r="V130" s="37"/>
      <c r="W130" s="88" t="s">
        <v>1156</v>
      </c>
      <c r="X130" s="323" t="s">
        <v>1160</v>
      </c>
      <c r="Y130" s="346" t="s">
        <v>1837</v>
      </c>
      <c r="Z130" s="346" t="s">
        <v>1838</v>
      </c>
      <c r="AA130" s="356"/>
    </row>
    <row r="131" spans="1:27" x14ac:dyDescent="0.3">
      <c r="A131" s="743"/>
      <c r="B131" s="364" t="s">
        <v>531</v>
      </c>
      <c r="C131" s="364"/>
      <c r="D131" s="364"/>
      <c r="E131" s="364" t="s">
        <v>1152</v>
      </c>
      <c r="F131" s="364"/>
      <c r="G131" s="364"/>
      <c r="H131" s="364"/>
      <c r="I131" s="364"/>
      <c r="J131" s="364"/>
      <c r="K131" s="364" t="s">
        <v>1153</v>
      </c>
      <c r="L131" s="364"/>
      <c r="M131" s="365"/>
      <c r="N131" s="378"/>
      <c r="O131" s="378"/>
      <c r="P131" s="378"/>
      <c r="Q131" s="378"/>
      <c r="R131" s="378"/>
      <c r="S131" s="378"/>
      <c r="T131" s="378"/>
      <c r="U131" s="378"/>
      <c r="V131" s="378">
        <f>8*7</f>
        <v>56</v>
      </c>
      <c r="W131" s="389"/>
      <c r="X131" s="327"/>
      <c r="Y131" s="346"/>
      <c r="Z131" s="346"/>
      <c r="AA131" s="356"/>
    </row>
    <row r="132" spans="1:27" ht="17.25" thickBot="1" x14ac:dyDescent="0.35">
      <c r="A132" s="744"/>
      <c r="B132" s="160" t="s">
        <v>1129</v>
      </c>
      <c r="C132" s="160"/>
      <c r="D132" s="160"/>
      <c r="E132" s="160"/>
      <c r="F132" s="160"/>
      <c r="G132" s="160"/>
      <c r="H132" s="160"/>
      <c r="I132" s="160"/>
      <c r="J132" s="160"/>
      <c r="K132" s="160"/>
      <c r="L132" s="162">
        <f>SUM(L123:L131)</f>
        <v>240</v>
      </c>
      <c r="M132" s="162">
        <f>SUM(M123:M131)</f>
        <v>1149000</v>
      </c>
      <c r="N132" s="162">
        <f>SUM(N123:N131)</f>
        <v>84</v>
      </c>
      <c r="O132" s="162">
        <f t="shared" ref="O132:V132" si="1">SUM(O123:O131)</f>
        <v>117</v>
      </c>
      <c r="P132" s="162">
        <f t="shared" si="1"/>
        <v>57</v>
      </c>
      <c r="Q132" s="162">
        <f t="shared" si="1"/>
        <v>0</v>
      </c>
      <c r="R132" s="162">
        <f t="shared" si="1"/>
        <v>0</v>
      </c>
      <c r="S132" s="162">
        <f t="shared" si="1"/>
        <v>0</v>
      </c>
      <c r="T132" s="162">
        <f t="shared" si="1"/>
        <v>0</v>
      </c>
      <c r="U132" s="162">
        <f t="shared" si="1"/>
        <v>0</v>
      </c>
      <c r="V132" s="162">
        <f t="shared" si="1"/>
        <v>56</v>
      </c>
      <c r="W132" s="390"/>
      <c r="X132" s="341"/>
      <c r="Y132" s="375"/>
      <c r="Z132" s="375"/>
      <c r="AA132" s="376"/>
    </row>
    <row r="133" spans="1:27" x14ac:dyDescent="0.3">
      <c r="A133" s="818" t="s">
        <v>1128</v>
      </c>
      <c r="B133" s="178" t="s">
        <v>194</v>
      </c>
      <c r="C133" s="178">
        <v>4</v>
      </c>
      <c r="D133" s="178" t="s">
        <v>250</v>
      </c>
      <c r="E133" s="178" t="s">
        <v>301</v>
      </c>
      <c r="F133" s="178">
        <v>8</v>
      </c>
      <c r="G133" s="178">
        <v>800</v>
      </c>
      <c r="H133" s="178">
        <v>1200</v>
      </c>
      <c r="I133" s="178" t="s">
        <v>424</v>
      </c>
      <c r="J133" s="178">
        <v>3</v>
      </c>
      <c r="K133" s="178" t="s">
        <v>300</v>
      </c>
      <c r="L133" s="178">
        <v>20</v>
      </c>
      <c r="M133" s="179">
        <f>15000*3+4500*6</f>
        <v>72000</v>
      </c>
      <c r="N133" s="384">
        <f>5*6</f>
        <v>30</v>
      </c>
      <c r="O133" s="384"/>
      <c r="P133" s="384"/>
      <c r="Q133" s="384"/>
      <c r="R133" s="384"/>
      <c r="S133" s="384"/>
      <c r="T133" s="384"/>
      <c r="U133" s="384"/>
      <c r="V133" s="384"/>
      <c r="W133" s="385"/>
      <c r="X133" s="342" t="s">
        <v>1146</v>
      </c>
      <c r="Y133" s="345" t="s">
        <v>1842</v>
      </c>
      <c r="Z133" s="345"/>
      <c r="AA133" s="360"/>
    </row>
    <row r="134" spans="1:27" ht="33" x14ac:dyDescent="0.3">
      <c r="A134" s="818"/>
      <c r="B134" s="178" t="s">
        <v>1141</v>
      </c>
      <c r="C134" s="178">
        <v>4</v>
      </c>
      <c r="D134" s="178" t="s">
        <v>1142</v>
      </c>
      <c r="E134" s="178" t="s">
        <v>1143</v>
      </c>
      <c r="F134" s="178">
        <v>8</v>
      </c>
      <c r="G134" s="178">
        <v>800</v>
      </c>
      <c r="H134" s="178">
        <v>1200</v>
      </c>
      <c r="I134" s="178" t="s">
        <v>1144</v>
      </c>
      <c r="J134" s="178">
        <v>2</v>
      </c>
      <c r="K134" s="178" t="s">
        <v>1151</v>
      </c>
      <c r="L134" s="178">
        <v>20</v>
      </c>
      <c r="M134" s="179">
        <f>15000*3+4500*6</f>
        <v>72000</v>
      </c>
      <c r="N134" s="384">
        <f>5*6</f>
        <v>30</v>
      </c>
      <c r="O134" s="384"/>
      <c r="P134" s="384"/>
      <c r="Q134" s="384"/>
      <c r="R134" s="384"/>
      <c r="S134" s="384"/>
      <c r="T134" s="384"/>
      <c r="U134" s="384"/>
      <c r="V134" s="384"/>
      <c r="W134" s="385"/>
      <c r="X134" s="342" t="s">
        <v>1145</v>
      </c>
      <c r="Y134" s="346" t="s">
        <v>1843</v>
      </c>
      <c r="Z134" s="346" t="s">
        <v>1844</v>
      </c>
      <c r="AA134" s="356"/>
    </row>
    <row r="135" spans="1:27" x14ac:dyDescent="0.3">
      <c r="A135" s="818"/>
      <c r="B135" s="627" t="s">
        <v>2953</v>
      </c>
      <c r="C135" s="627">
        <v>5</v>
      </c>
      <c r="D135" s="669" t="s">
        <v>2954</v>
      </c>
      <c r="E135" s="627" t="s">
        <v>2955</v>
      </c>
      <c r="F135" s="627">
        <v>10</v>
      </c>
      <c r="G135" s="627">
        <v>1000</v>
      </c>
      <c r="H135" s="627">
        <v>1900</v>
      </c>
      <c r="I135" s="627" t="s">
        <v>2956</v>
      </c>
      <c r="J135" s="627">
        <v>6</v>
      </c>
      <c r="K135" s="627" t="s">
        <v>2957</v>
      </c>
      <c r="L135" s="627">
        <v>40</v>
      </c>
      <c r="M135" s="631">
        <f>60000*3+6000*7</f>
        <v>222000</v>
      </c>
      <c r="N135" s="629">
        <f>6*7</f>
        <v>42</v>
      </c>
      <c r="O135" s="629"/>
      <c r="P135" s="629"/>
      <c r="Q135" s="629"/>
      <c r="R135" s="629"/>
      <c r="S135" s="629"/>
      <c r="T135" s="629"/>
      <c r="U135" s="629"/>
      <c r="V135" s="629"/>
      <c r="W135" s="385"/>
      <c r="X135" s="342" t="s">
        <v>2958</v>
      </c>
      <c r="Y135" s="346" t="s">
        <v>2959</v>
      </c>
      <c r="Z135" s="346" t="s">
        <v>2960</v>
      </c>
      <c r="AA135" s="356"/>
    </row>
    <row r="136" spans="1:27" x14ac:dyDescent="0.3">
      <c r="A136" s="746"/>
      <c r="B136" s="5" t="s">
        <v>195</v>
      </c>
      <c r="C136" s="5">
        <v>4</v>
      </c>
      <c r="D136" s="5" t="s">
        <v>250</v>
      </c>
      <c r="E136" s="5" t="s">
        <v>577</v>
      </c>
      <c r="F136" s="5">
        <v>8</v>
      </c>
      <c r="G136" s="5">
        <v>800</v>
      </c>
      <c r="H136" s="5">
        <v>1200</v>
      </c>
      <c r="I136" s="5" t="s">
        <v>1032</v>
      </c>
      <c r="J136" s="5">
        <v>2</v>
      </c>
      <c r="K136" s="5" t="s">
        <v>302</v>
      </c>
      <c r="L136" s="5">
        <v>20</v>
      </c>
      <c r="M136" s="9">
        <f>15000*3+4500*3</f>
        <v>58500</v>
      </c>
      <c r="N136" s="37"/>
      <c r="O136" s="37">
        <f>5*3</f>
        <v>15</v>
      </c>
      <c r="P136" s="37"/>
      <c r="Q136" s="37"/>
      <c r="R136" s="37"/>
      <c r="S136" s="37"/>
      <c r="T136" s="37"/>
      <c r="U136" s="37"/>
      <c r="V136" s="37"/>
      <c r="W136" s="214"/>
      <c r="X136" s="323" t="s">
        <v>1133</v>
      </c>
      <c r="Y136" s="346" t="s">
        <v>1847</v>
      </c>
      <c r="Z136" s="346" t="s">
        <v>1848</v>
      </c>
      <c r="AA136" s="356"/>
    </row>
    <row r="137" spans="1:27" ht="33" x14ac:dyDescent="0.3">
      <c r="A137" s="746"/>
      <c r="B137" s="5" t="s">
        <v>195</v>
      </c>
      <c r="C137" s="5">
        <v>5</v>
      </c>
      <c r="D137" s="666" t="s">
        <v>229</v>
      </c>
      <c r="E137" s="5" t="s">
        <v>578</v>
      </c>
      <c r="F137" s="5">
        <v>10</v>
      </c>
      <c r="G137" s="5">
        <v>1000</v>
      </c>
      <c r="H137" s="5">
        <v>1500</v>
      </c>
      <c r="I137" s="5" t="s">
        <v>573</v>
      </c>
      <c r="J137" s="5">
        <v>2</v>
      </c>
      <c r="K137" s="5" t="s">
        <v>306</v>
      </c>
      <c r="L137" s="5">
        <v>40</v>
      </c>
      <c r="M137" s="9">
        <f>60000*3+6000*7</f>
        <v>222000</v>
      </c>
      <c r="N137" s="37"/>
      <c r="O137" s="9">
        <f>6*7</f>
        <v>42</v>
      </c>
      <c r="P137" s="37"/>
      <c r="Q137" s="37"/>
      <c r="R137" s="37"/>
      <c r="S137" s="37"/>
      <c r="T137" s="37"/>
      <c r="U137" s="37"/>
      <c r="V137" s="37"/>
      <c r="W137" s="214"/>
      <c r="X137" s="323" t="s">
        <v>1134</v>
      </c>
      <c r="Y137" s="346" t="s">
        <v>1845</v>
      </c>
      <c r="Z137" s="346" t="s">
        <v>1846</v>
      </c>
      <c r="AA137" s="356"/>
    </row>
    <row r="138" spans="1:27" ht="33" x14ac:dyDescent="0.3">
      <c r="A138" s="746"/>
      <c r="B138" s="5" t="s">
        <v>1137</v>
      </c>
      <c r="C138" s="5">
        <v>5</v>
      </c>
      <c r="D138" s="660" t="s">
        <v>1138</v>
      </c>
      <c r="E138" s="5" t="s">
        <v>1139</v>
      </c>
      <c r="F138" s="5">
        <v>10</v>
      </c>
      <c r="G138" s="5">
        <v>1000</v>
      </c>
      <c r="H138" s="5">
        <v>1800</v>
      </c>
      <c r="I138" s="5" t="s">
        <v>1032</v>
      </c>
      <c r="J138" s="5">
        <v>2</v>
      </c>
      <c r="K138" s="5" t="s">
        <v>1150</v>
      </c>
      <c r="L138" s="5">
        <v>40</v>
      </c>
      <c r="M138" s="9">
        <f>30000*3+6000*6</f>
        <v>126000</v>
      </c>
      <c r="N138" s="37"/>
      <c r="O138" s="9">
        <f>6*6</f>
        <v>36</v>
      </c>
      <c r="P138" s="37"/>
      <c r="Q138" s="37"/>
      <c r="R138" s="37"/>
      <c r="S138" s="37"/>
      <c r="T138" s="37"/>
      <c r="U138" s="37"/>
      <c r="V138" s="37"/>
      <c r="W138" s="214"/>
      <c r="X138" s="323" t="s">
        <v>1140</v>
      </c>
      <c r="Y138" s="346" t="s">
        <v>1849</v>
      </c>
      <c r="Z138" s="346" t="s">
        <v>1850</v>
      </c>
      <c r="AA138" s="356"/>
    </row>
    <row r="139" spans="1:27" ht="33" x14ac:dyDescent="0.3">
      <c r="A139" s="746"/>
      <c r="B139" s="5" t="s">
        <v>310</v>
      </c>
      <c r="C139" s="5">
        <v>5</v>
      </c>
      <c r="D139" s="660" t="s">
        <v>304</v>
      </c>
      <c r="E139" s="5" t="s">
        <v>1195</v>
      </c>
      <c r="F139" s="5">
        <v>10</v>
      </c>
      <c r="G139" s="5">
        <v>1000</v>
      </c>
      <c r="H139" s="5">
        <v>2000</v>
      </c>
      <c r="I139" s="5" t="s">
        <v>573</v>
      </c>
      <c r="J139" s="5">
        <v>2</v>
      </c>
      <c r="K139" s="5" t="s">
        <v>308</v>
      </c>
      <c r="L139" s="5">
        <v>40</v>
      </c>
      <c r="M139" s="9">
        <f>60000*3+6000*7</f>
        <v>222000</v>
      </c>
      <c r="N139" s="37"/>
      <c r="O139" s="37"/>
      <c r="P139" s="37">
        <f>6*7</f>
        <v>42</v>
      </c>
      <c r="Q139" s="37"/>
      <c r="R139" s="37"/>
      <c r="S139" s="37"/>
      <c r="T139" s="37"/>
      <c r="U139" s="37"/>
      <c r="V139" s="37"/>
      <c r="W139" s="214"/>
      <c r="X139" s="323" t="s">
        <v>1135</v>
      </c>
      <c r="Y139" s="346" t="s">
        <v>1760</v>
      </c>
      <c r="Z139" s="346" t="s">
        <v>1761</v>
      </c>
      <c r="AA139" s="356"/>
    </row>
    <row r="140" spans="1:27" x14ac:dyDescent="0.3">
      <c r="A140" s="747"/>
      <c r="B140" s="364" t="s">
        <v>1147</v>
      </c>
      <c r="C140" s="364"/>
      <c r="D140" s="364"/>
      <c r="E140" s="364" t="s">
        <v>1148</v>
      </c>
      <c r="F140" s="364"/>
      <c r="G140" s="364"/>
      <c r="H140" s="364"/>
      <c r="I140" s="364"/>
      <c r="J140" s="364"/>
      <c r="K140" s="364" t="s">
        <v>1149</v>
      </c>
      <c r="L140" s="364"/>
      <c r="M140" s="365"/>
      <c r="N140" s="378"/>
      <c r="O140" s="378"/>
      <c r="P140" s="378"/>
      <c r="Q140" s="378"/>
      <c r="R140" s="378"/>
      <c r="S140" s="378"/>
      <c r="T140" s="378"/>
      <c r="U140" s="378"/>
      <c r="V140" s="378">
        <f>4*7</f>
        <v>28</v>
      </c>
      <c r="W140" s="374"/>
      <c r="X140" s="327"/>
      <c r="Y140" s="346"/>
      <c r="Z140" s="346"/>
      <c r="AA140" s="356"/>
    </row>
    <row r="141" spans="1:27" x14ac:dyDescent="0.3">
      <c r="A141" s="747"/>
      <c r="B141" s="364" t="s">
        <v>531</v>
      </c>
      <c r="C141" s="364"/>
      <c r="D141" s="364"/>
      <c r="E141" s="364" t="s">
        <v>1154</v>
      </c>
      <c r="F141" s="364"/>
      <c r="G141" s="364"/>
      <c r="H141" s="364"/>
      <c r="I141" s="364"/>
      <c r="J141" s="364"/>
      <c r="K141" s="364" t="s">
        <v>1155</v>
      </c>
      <c r="L141" s="364"/>
      <c r="M141" s="365">
        <v>31500</v>
      </c>
      <c r="N141" s="378"/>
      <c r="O141" s="378"/>
      <c r="P141" s="378"/>
      <c r="Q141" s="378"/>
      <c r="R141" s="378"/>
      <c r="S141" s="378"/>
      <c r="T141" s="378"/>
      <c r="U141" s="378"/>
      <c r="V141" s="378">
        <v>56</v>
      </c>
      <c r="W141" s="374"/>
      <c r="X141" s="327"/>
      <c r="Y141" s="346"/>
      <c r="Z141" s="346"/>
      <c r="AA141" s="356"/>
    </row>
    <row r="142" spans="1:27" ht="17.25" thickBot="1" x14ac:dyDescent="0.35">
      <c r="A142" s="748"/>
      <c r="B142" s="160" t="s">
        <v>1129</v>
      </c>
      <c r="C142" s="160"/>
      <c r="D142" s="160"/>
      <c r="E142" s="160"/>
      <c r="F142" s="160"/>
      <c r="G142" s="160"/>
      <c r="H142" s="160"/>
      <c r="I142" s="160"/>
      <c r="J142" s="160"/>
      <c r="K142" s="160"/>
      <c r="L142" s="162">
        <f t="shared" ref="L142:V142" si="2">SUM(L133:L141)</f>
        <v>220</v>
      </c>
      <c r="M142" s="162">
        <f t="shared" si="2"/>
        <v>1026000</v>
      </c>
      <c r="N142" s="162">
        <f t="shared" si="2"/>
        <v>102</v>
      </c>
      <c r="O142" s="162">
        <f t="shared" si="2"/>
        <v>93</v>
      </c>
      <c r="P142" s="162">
        <f t="shared" si="2"/>
        <v>42</v>
      </c>
      <c r="Q142" s="162">
        <f t="shared" si="2"/>
        <v>0</v>
      </c>
      <c r="R142" s="162">
        <f t="shared" si="2"/>
        <v>0</v>
      </c>
      <c r="S142" s="162">
        <f t="shared" si="2"/>
        <v>0</v>
      </c>
      <c r="T142" s="162">
        <f t="shared" si="2"/>
        <v>0</v>
      </c>
      <c r="U142" s="162">
        <f t="shared" si="2"/>
        <v>0</v>
      </c>
      <c r="V142" s="162">
        <f t="shared" si="2"/>
        <v>84</v>
      </c>
      <c r="W142" s="391"/>
      <c r="X142" s="341"/>
      <c r="Y142" s="375"/>
      <c r="Z142" s="375"/>
      <c r="AA142" s="376"/>
    </row>
    <row r="143" spans="1:27" x14ac:dyDescent="0.3">
      <c r="A143" s="742" t="s">
        <v>1548</v>
      </c>
      <c r="B143" s="27" t="s">
        <v>1549</v>
      </c>
      <c r="C143" s="27">
        <v>3</v>
      </c>
      <c r="D143" s="27" t="s">
        <v>1550</v>
      </c>
      <c r="E143" s="27" t="s">
        <v>1554</v>
      </c>
      <c r="F143" s="27">
        <v>6</v>
      </c>
      <c r="G143" s="27">
        <v>600</v>
      </c>
      <c r="H143" s="27">
        <v>1000</v>
      </c>
      <c r="I143" s="27" t="s">
        <v>1338</v>
      </c>
      <c r="J143" s="27">
        <v>2</v>
      </c>
      <c r="K143" s="27" t="s">
        <v>1569</v>
      </c>
      <c r="L143" s="27">
        <v>15</v>
      </c>
      <c r="M143" s="29">
        <f>7500*3+3000*3</f>
        <v>31500</v>
      </c>
      <c r="N143" s="381"/>
      <c r="O143" s="381"/>
      <c r="P143" s="381">
        <f>4*3</f>
        <v>12</v>
      </c>
      <c r="Q143" s="381"/>
      <c r="R143" s="381"/>
      <c r="S143" s="381"/>
      <c r="T143" s="381"/>
      <c r="U143" s="381"/>
      <c r="V143" s="381"/>
      <c r="W143" s="382"/>
      <c r="X143" s="329" t="s">
        <v>1555</v>
      </c>
      <c r="Y143" s="345" t="s">
        <v>1851</v>
      </c>
      <c r="Z143" s="345" t="s">
        <v>1852</v>
      </c>
      <c r="AA143" s="360"/>
    </row>
    <row r="144" spans="1:27" ht="33" x14ac:dyDescent="0.3">
      <c r="A144" s="743"/>
      <c r="B144" s="5" t="s">
        <v>1549</v>
      </c>
      <c r="C144" s="5">
        <v>4</v>
      </c>
      <c r="D144" s="5" t="s">
        <v>1550</v>
      </c>
      <c r="E144" s="5" t="s">
        <v>1559</v>
      </c>
      <c r="F144" s="5">
        <v>8</v>
      </c>
      <c r="G144" s="5">
        <v>800</v>
      </c>
      <c r="H144" s="5">
        <v>1400</v>
      </c>
      <c r="I144" s="5" t="s">
        <v>1338</v>
      </c>
      <c r="J144" s="5">
        <v>2</v>
      </c>
      <c r="K144" s="5" t="s">
        <v>1561</v>
      </c>
      <c r="L144" s="5">
        <v>20</v>
      </c>
      <c r="M144" s="9">
        <f>15000*3+4500*6</f>
        <v>72000</v>
      </c>
      <c r="N144" s="37"/>
      <c r="O144" s="37"/>
      <c r="P144" s="37">
        <f>5*6</f>
        <v>30</v>
      </c>
      <c r="Q144" s="37"/>
      <c r="R144" s="37"/>
      <c r="S144" s="37"/>
      <c r="T144" s="37"/>
      <c r="U144" s="37"/>
      <c r="V144" s="37"/>
      <c r="W144" s="214"/>
      <c r="X144" s="323" t="s">
        <v>1560</v>
      </c>
      <c r="Y144" s="346" t="s">
        <v>1855</v>
      </c>
      <c r="Z144" s="346" t="s">
        <v>1856</v>
      </c>
      <c r="AA144" s="356"/>
    </row>
    <row r="145" spans="1:27" ht="33.75" thickBot="1" x14ac:dyDescent="0.35">
      <c r="A145" s="744"/>
      <c r="B145" s="30" t="s">
        <v>1549</v>
      </c>
      <c r="C145" s="30">
        <v>5</v>
      </c>
      <c r="D145" s="670" t="s">
        <v>1551</v>
      </c>
      <c r="E145" s="30" t="s">
        <v>1558</v>
      </c>
      <c r="F145" s="30">
        <v>10</v>
      </c>
      <c r="G145" s="30">
        <v>1000</v>
      </c>
      <c r="H145" s="30">
        <v>1900</v>
      </c>
      <c r="I145" s="30" t="s">
        <v>1338</v>
      </c>
      <c r="J145" s="30">
        <v>2</v>
      </c>
      <c r="K145" s="30" t="s">
        <v>1562</v>
      </c>
      <c r="L145" s="30">
        <v>40</v>
      </c>
      <c r="M145" s="32">
        <f>60000*3+6000*7</f>
        <v>222000</v>
      </c>
      <c r="N145" s="379"/>
      <c r="O145" s="379"/>
      <c r="P145" s="379">
        <f>6*7</f>
        <v>42</v>
      </c>
      <c r="Q145" s="379"/>
      <c r="R145" s="379"/>
      <c r="S145" s="379"/>
      <c r="T145" s="379"/>
      <c r="U145" s="379"/>
      <c r="V145" s="379"/>
      <c r="W145" s="380" t="s">
        <v>1557</v>
      </c>
      <c r="X145" s="326" t="s">
        <v>1556</v>
      </c>
      <c r="Y145" s="348" t="s">
        <v>1853</v>
      </c>
      <c r="Z145" s="348" t="s">
        <v>1854</v>
      </c>
      <c r="AA145" s="357"/>
    </row>
    <row r="146" spans="1:27" ht="33" x14ac:dyDescent="0.3">
      <c r="A146" s="742" t="s">
        <v>929</v>
      </c>
      <c r="B146" s="163" t="s">
        <v>2267</v>
      </c>
      <c r="C146" s="163">
        <v>3</v>
      </c>
      <c r="D146" s="163" t="s">
        <v>278</v>
      </c>
      <c r="E146" s="163" t="s">
        <v>996</v>
      </c>
      <c r="F146" s="163">
        <v>6</v>
      </c>
      <c r="G146" s="163">
        <v>600</v>
      </c>
      <c r="H146" s="163">
        <v>1000</v>
      </c>
      <c r="I146" s="163" t="s">
        <v>919</v>
      </c>
      <c r="J146" s="163" t="s">
        <v>922</v>
      </c>
      <c r="K146" s="163" t="s">
        <v>952</v>
      </c>
      <c r="L146" s="163">
        <v>15</v>
      </c>
      <c r="M146" s="164">
        <f>7500*3+3000*3</f>
        <v>31500</v>
      </c>
      <c r="N146" s="392"/>
      <c r="O146" s="392"/>
      <c r="P146" s="392"/>
      <c r="Q146" s="392"/>
      <c r="R146" s="392"/>
      <c r="S146" s="392"/>
      <c r="T146" s="392"/>
      <c r="U146" s="392">
        <f>4*3</f>
        <v>12</v>
      </c>
      <c r="V146" s="392"/>
      <c r="W146" s="393" t="s">
        <v>2166</v>
      </c>
      <c r="X146" s="329" t="s">
        <v>927</v>
      </c>
      <c r="Y146" s="345" t="s">
        <v>1801</v>
      </c>
      <c r="Z146" s="345" t="s">
        <v>1802</v>
      </c>
      <c r="AA146" s="345"/>
    </row>
    <row r="147" spans="1:27" ht="18" customHeight="1" x14ac:dyDescent="0.3">
      <c r="A147" s="743"/>
      <c r="B147" s="5" t="s">
        <v>200</v>
      </c>
      <c r="C147" s="5">
        <v>4</v>
      </c>
      <c r="D147" s="5" t="s">
        <v>250</v>
      </c>
      <c r="E147" s="5" t="s">
        <v>925</v>
      </c>
      <c r="F147" s="5">
        <v>8</v>
      </c>
      <c r="G147" s="5">
        <v>800</v>
      </c>
      <c r="H147" s="5">
        <v>1300</v>
      </c>
      <c r="I147" s="5" t="s">
        <v>919</v>
      </c>
      <c r="J147" s="166" t="s">
        <v>926</v>
      </c>
      <c r="K147" s="5" t="s">
        <v>953</v>
      </c>
      <c r="L147" s="5">
        <v>20</v>
      </c>
      <c r="M147" s="9">
        <f>15000*3+4500*6</f>
        <v>72000</v>
      </c>
      <c r="N147" s="37"/>
      <c r="O147" s="37"/>
      <c r="P147" s="37"/>
      <c r="Q147" s="37"/>
      <c r="R147" s="37"/>
      <c r="S147" s="37"/>
      <c r="T147" s="37"/>
      <c r="U147" s="37">
        <f>5*6</f>
        <v>30</v>
      </c>
      <c r="V147" s="37"/>
      <c r="W147" s="88" t="s">
        <v>2167</v>
      </c>
      <c r="X147" s="323" t="s">
        <v>928</v>
      </c>
      <c r="Y147" s="346" t="s">
        <v>1805</v>
      </c>
      <c r="Z147" s="346" t="s">
        <v>1806</v>
      </c>
      <c r="AA147" s="346"/>
    </row>
    <row r="148" spans="1:27" ht="18" customHeight="1" x14ac:dyDescent="0.3">
      <c r="A148" s="743"/>
      <c r="B148" s="5" t="s">
        <v>200</v>
      </c>
      <c r="C148" s="5">
        <v>3</v>
      </c>
      <c r="D148" s="5" t="s">
        <v>250</v>
      </c>
      <c r="E148" s="5" t="s">
        <v>920</v>
      </c>
      <c r="F148" s="5">
        <v>6</v>
      </c>
      <c r="G148" s="5">
        <v>600</v>
      </c>
      <c r="H148" s="5">
        <v>900</v>
      </c>
      <c r="I148" s="5" t="s">
        <v>217</v>
      </c>
      <c r="J148" s="5">
        <v>2</v>
      </c>
      <c r="K148" s="5" t="s">
        <v>954</v>
      </c>
      <c r="L148" s="5">
        <v>10</v>
      </c>
      <c r="M148" s="9">
        <f>7500+5000+3000*5</f>
        <v>27500</v>
      </c>
      <c r="N148" s="37"/>
      <c r="O148" s="37"/>
      <c r="P148" s="37"/>
      <c r="Q148" s="37"/>
      <c r="R148" s="37"/>
      <c r="S148" s="37"/>
      <c r="T148" s="37"/>
      <c r="U148" s="37">
        <f>4*5</f>
        <v>20</v>
      </c>
      <c r="V148" s="37"/>
      <c r="W148" s="88" t="s">
        <v>2166</v>
      </c>
      <c r="X148" s="323" t="s">
        <v>923</v>
      </c>
      <c r="Y148" s="346" t="s">
        <v>1824</v>
      </c>
      <c r="Z148" s="346" t="s">
        <v>1825</v>
      </c>
      <c r="AA148" s="346"/>
    </row>
    <row r="149" spans="1:27" ht="18" customHeight="1" x14ac:dyDescent="0.3">
      <c r="A149" s="743"/>
      <c r="B149" s="5" t="s">
        <v>200</v>
      </c>
      <c r="C149" s="5">
        <v>4</v>
      </c>
      <c r="D149" s="5" t="s">
        <v>250</v>
      </c>
      <c r="E149" s="5" t="s">
        <v>921</v>
      </c>
      <c r="F149" s="5">
        <v>8</v>
      </c>
      <c r="G149" s="5">
        <v>800</v>
      </c>
      <c r="H149" s="5">
        <v>1300</v>
      </c>
      <c r="I149" s="5" t="s">
        <v>217</v>
      </c>
      <c r="J149" s="5">
        <v>2</v>
      </c>
      <c r="K149" s="5" t="s">
        <v>953</v>
      </c>
      <c r="L149" s="5">
        <v>20</v>
      </c>
      <c r="M149" s="9">
        <f>15000*3+4500*6</f>
        <v>72000</v>
      </c>
      <c r="N149" s="37"/>
      <c r="O149" s="37"/>
      <c r="P149" s="37"/>
      <c r="Q149" s="37"/>
      <c r="R149" s="37"/>
      <c r="S149" s="37"/>
      <c r="T149" s="37"/>
      <c r="U149" s="37">
        <f>5*6</f>
        <v>30</v>
      </c>
      <c r="V149" s="37"/>
      <c r="W149" s="88" t="s">
        <v>2161</v>
      </c>
      <c r="X149" s="323" t="s">
        <v>924</v>
      </c>
      <c r="Y149" s="346" t="s">
        <v>1826</v>
      </c>
      <c r="Z149" s="346" t="s">
        <v>1827</v>
      </c>
      <c r="AA149" s="346"/>
    </row>
    <row r="150" spans="1:27" ht="18" customHeight="1" x14ac:dyDescent="0.3">
      <c r="A150" s="743"/>
      <c r="B150" s="5" t="s">
        <v>522</v>
      </c>
      <c r="C150" s="5">
        <v>3</v>
      </c>
      <c r="D150" s="5" t="s">
        <v>933</v>
      </c>
      <c r="E150" s="147" t="s">
        <v>935</v>
      </c>
      <c r="F150" s="147">
        <v>6</v>
      </c>
      <c r="G150" s="147">
        <v>600</v>
      </c>
      <c r="H150" s="147">
        <v>1100</v>
      </c>
      <c r="I150" s="147" t="s">
        <v>919</v>
      </c>
      <c r="J150" s="147" t="s">
        <v>922</v>
      </c>
      <c r="K150" s="147" t="s">
        <v>955</v>
      </c>
      <c r="L150" s="147">
        <v>15</v>
      </c>
      <c r="M150" s="148">
        <f>7500*3+3000*3</f>
        <v>31500</v>
      </c>
      <c r="N150" s="394"/>
      <c r="O150" s="394"/>
      <c r="P150" s="394"/>
      <c r="Q150" s="394"/>
      <c r="R150" s="394">
        <f>4*3</f>
        <v>12</v>
      </c>
      <c r="S150" s="394"/>
      <c r="T150" s="394"/>
      <c r="U150" s="394"/>
      <c r="V150" s="394"/>
      <c r="W150" s="395"/>
      <c r="X150" s="323" t="s">
        <v>937</v>
      </c>
      <c r="Y150" s="346" t="s">
        <v>1803</v>
      </c>
      <c r="Z150" s="346" t="s">
        <v>1804</v>
      </c>
      <c r="AA150" s="346"/>
    </row>
    <row r="151" spans="1:27" ht="18" customHeight="1" x14ac:dyDescent="0.3">
      <c r="A151" s="743"/>
      <c r="B151" s="5" t="s">
        <v>394</v>
      </c>
      <c r="C151" s="5">
        <v>4</v>
      </c>
      <c r="D151" s="5" t="s">
        <v>933</v>
      </c>
      <c r="E151" s="5" t="s">
        <v>938</v>
      </c>
      <c r="F151" s="5">
        <v>8</v>
      </c>
      <c r="G151" s="5">
        <v>800</v>
      </c>
      <c r="H151" s="5">
        <v>1500</v>
      </c>
      <c r="I151" s="5" t="s">
        <v>919</v>
      </c>
      <c r="J151" s="149" t="s">
        <v>940</v>
      </c>
      <c r="K151" s="5" t="s">
        <v>956</v>
      </c>
      <c r="L151" s="5">
        <v>20</v>
      </c>
      <c r="M151" s="9">
        <f>15000*3+4500*6</f>
        <v>72000</v>
      </c>
      <c r="N151" s="37"/>
      <c r="O151" s="37"/>
      <c r="P151" s="37"/>
      <c r="Q151" s="37"/>
      <c r="R151" s="37">
        <f>5*6</f>
        <v>30</v>
      </c>
      <c r="S151" s="37"/>
      <c r="T151" s="37"/>
      <c r="U151" s="37"/>
      <c r="V151" s="37"/>
      <c r="W151" s="88"/>
      <c r="X151" s="323" t="s">
        <v>941</v>
      </c>
      <c r="Y151" s="346" t="s">
        <v>1866</v>
      </c>
      <c r="Z151" s="346" t="s">
        <v>1811</v>
      </c>
      <c r="AA151" s="346"/>
    </row>
    <row r="152" spans="1:27" ht="18" customHeight="1" x14ac:dyDescent="0.3">
      <c r="A152" s="743"/>
      <c r="B152" s="5" t="s">
        <v>1018</v>
      </c>
      <c r="C152" s="5">
        <v>5</v>
      </c>
      <c r="D152" s="660" t="s">
        <v>1019</v>
      </c>
      <c r="E152" s="5" t="s">
        <v>1020</v>
      </c>
      <c r="F152" s="5">
        <v>10</v>
      </c>
      <c r="G152" s="5">
        <v>1000</v>
      </c>
      <c r="H152" s="5">
        <v>1800</v>
      </c>
      <c r="I152" s="5" t="s">
        <v>919</v>
      </c>
      <c r="J152" s="166" t="s">
        <v>926</v>
      </c>
      <c r="K152" s="5" t="s">
        <v>1021</v>
      </c>
      <c r="L152" s="5">
        <v>40</v>
      </c>
      <c r="M152" s="9">
        <f>60000*3+6000*7</f>
        <v>222000</v>
      </c>
      <c r="N152" s="37"/>
      <c r="O152" s="37"/>
      <c r="P152" s="37"/>
      <c r="Q152" s="37"/>
      <c r="R152" s="37">
        <f>6*7</f>
        <v>42</v>
      </c>
      <c r="S152" s="37"/>
      <c r="T152" s="37"/>
      <c r="U152" s="37"/>
      <c r="V152" s="37"/>
      <c r="W152" s="214" t="s">
        <v>457</v>
      </c>
      <c r="X152" s="323" t="s">
        <v>1022</v>
      </c>
      <c r="Y152" s="346" t="s">
        <v>1807</v>
      </c>
      <c r="Z152" s="346" t="s">
        <v>1808</v>
      </c>
      <c r="AA152" s="346"/>
    </row>
    <row r="153" spans="1:27" ht="18" customHeight="1" x14ac:dyDescent="0.3">
      <c r="A153" s="743"/>
      <c r="B153" s="5" t="s">
        <v>198</v>
      </c>
      <c r="C153" s="5">
        <v>3</v>
      </c>
      <c r="D153" s="5" t="s">
        <v>933</v>
      </c>
      <c r="E153" s="5" t="s">
        <v>934</v>
      </c>
      <c r="F153" s="5">
        <v>6</v>
      </c>
      <c r="G153" s="5">
        <v>600</v>
      </c>
      <c r="H153" s="5">
        <v>900</v>
      </c>
      <c r="I153" s="5" t="s">
        <v>217</v>
      </c>
      <c r="J153" s="5">
        <v>2</v>
      </c>
      <c r="K153" s="147" t="s">
        <v>955</v>
      </c>
      <c r="L153" s="5">
        <v>10</v>
      </c>
      <c r="M153" s="9">
        <f>7500+5000+3000*5</f>
        <v>27500</v>
      </c>
      <c r="N153" s="37"/>
      <c r="O153" s="37"/>
      <c r="P153" s="37"/>
      <c r="Q153" s="37"/>
      <c r="R153" s="37"/>
      <c r="S153" s="37">
        <f>4*5</f>
        <v>20</v>
      </c>
      <c r="T153" s="37"/>
      <c r="U153" s="37"/>
      <c r="V153" s="37"/>
      <c r="W153" s="88"/>
      <c r="X153" s="323" t="s">
        <v>936</v>
      </c>
      <c r="Y153" s="346" t="s">
        <v>1809</v>
      </c>
      <c r="Z153" s="346" t="s">
        <v>1810</v>
      </c>
      <c r="AA153" s="346"/>
    </row>
    <row r="154" spans="1:27" ht="18" customHeight="1" x14ac:dyDescent="0.3">
      <c r="A154" s="743"/>
      <c r="B154" s="5" t="s">
        <v>198</v>
      </c>
      <c r="C154" s="5">
        <v>4</v>
      </c>
      <c r="D154" s="5" t="s">
        <v>933</v>
      </c>
      <c r="E154" s="5" t="s">
        <v>939</v>
      </c>
      <c r="F154" s="5">
        <v>8</v>
      </c>
      <c r="G154" s="5">
        <v>800</v>
      </c>
      <c r="H154" s="5">
        <v>1300</v>
      </c>
      <c r="I154" s="5" t="s">
        <v>217</v>
      </c>
      <c r="J154" s="5">
        <v>2</v>
      </c>
      <c r="K154" s="5" t="s">
        <v>956</v>
      </c>
      <c r="L154" s="5">
        <v>20</v>
      </c>
      <c r="M154" s="9">
        <f>15000*3+4500*6</f>
        <v>72000</v>
      </c>
      <c r="N154" s="37"/>
      <c r="O154" s="37"/>
      <c r="P154" s="37"/>
      <c r="Q154" s="37"/>
      <c r="R154" s="37"/>
      <c r="S154" s="37">
        <f>5*6</f>
        <v>30</v>
      </c>
      <c r="T154" s="37"/>
      <c r="U154" s="37"/>
      <c r="V154" s="37"/>
      <c r="W154" s="88"/>
      <c r="X154" s="323" t="s">
        <v>942</v>
      </c>
      <c r="Y154" s="346" t="s">
        <v>1812</v>
      </c>
      <c r="Z154" s="346" t="s">
        <v>1813</v>
      </c>
      <c r="AA154" s="346"/>
    </row>
    <row r="155" spans="1:27" ht="18" customHeight="1" x14ac:dyDescent="0.3">
      <c r="A155" s="743"/>
      <c r="B155" s="5" t="s">
        <v>943</v>
      </c>
      <c r="C155" s="5">
        <v>3</v>
      </c>
      <c r="D155" s="5" t="s">
        <v>253</v>
      </c>
      <c r="E155" s="147" t="s">
        <v>944</v>
      </c>
      <c r="F155" s="147">
        <v>6</v>
      </c>
      <c r="G155" s="147">
        <v>600</v>
      </c>
      <c r="H155" s="147">
        <v>900</v>
      </c>
      <c r="I155" s="147" t="s">
        <v>423</v>
      </c>
      <c r="J155" s="147">
        <v>2.5</v>
      </c>
      <c r="K155" s="147" t="s">
        <v>957</v>
      </c>
      <c r="L155" s="147">
        <v>10</v>
      </c>
      <c r="M155" s="9">
        <f>7500+5000+3000*5</f>
        <v>27500</v>
      </c>
      <c r="N155" s="394"/>
      <c r="O155" s="394"/>
      <c r="P155" s="394"/>
      <c r="Q155" s="394">
        <f>4*5</f>
        <v>20</v>
      </c>
      <c r="R155" s="394"/>
      <c r="S155" s="394"/>
      <c r="T155" s="394"/>
      <c r="U155" s="394"/>
      <c r="V155" s="394"/>
      <c r="W155" s="395"/>
      <c r="X155" s="323" t="s">
        <v>948</v>
      </c>
      <c r="Y155" s="346" t="s">
        <v>1867</v>
      </c>
      <c r="Z155" s="346" t="s">
        <v>1732</v>
      </c>
      <c r="AA155" s="346"/>
    </row>
    <row r="156" spans="1:27" ht="18" customHeight="1" x14ac:dyDescent="0.3">
      <c r="A156" s="743"/>
      <c r="B156" s="5" t="s">
        <v>197</v>
      </c>
      <c r="C156" s="5">
        <v>4</v>
      </c>
      <c r="D156" s="5" t="s">
        <v>253</v>
      </c>
      <c r="E156" s="5" t="s">
        <v>945</v>
      </c>
      <c r="F156" s="5">
        <v>8</v>
      </c>
      <c r="G156" s="5">
        <v>800</v>
      </c>
      <c r="H156" s="5">
        <v>1300</v>
      </c>
      <c r="I156" s="5" t="s">
        <v>217</v>
      </c>
      <c r="J156" s="5">
        <v>3.5</v>
      </c>
      <c r="K156" s="5" t="s">
        <v>958</v>
      </c>
      <c r="L156" s="5">
        <v>20</v>
      </c>
      <c r="M156" s="9">
        <f>15000*3+4500*6</f>
        <v>72000</v>
      </c>
      <c r="N156" s="37"/>
      <c r="O156" s="37"/>
      <c r="P156" s="37"/>
      <c r="Q156" s="37">
        <f>5*6</f>
        <v>30</v>
      </c>
      <c r="R156" s="37"/>
      <c r="S156" s="37"/>
      <c r="T156" s="37"/>
      <c r="U156" s="37"/>
      <c r="V156" s="37"/>
      <c r="W156" s="88"/>
      <c r="X156" s="323" t="s">
        <v>949</v>
      </c>
      <c r="Y156" s="346" t="s">
        <v>1733</v>
      </c>
      <c r="Z156" s="346" t="s">
        <v>1734</v>
      </c>
      <c r="AA156" s="346"/>
    </row>
    <row r="157" spans="1:27" ht="18" customHeight="1" x14ac:dyDescent="0.3">
      <c r="A157" s="743"/>
      <c r="B157" s="5" t="s">
        <v>194</v>
      </c>
      <c r="C157" s="5">
        <v>3</v>
      </c>
      <c r="D157" s="5" t="s">
        <v>253</v>
      </c>
      <c r="E157" s="5" t="s">
        <v>946</v>
      </c>
      <c r="F157" s="5">
        <v>6</v>
      </c>
      <c r="G157" s="5">
        <v>600</v>
      </c>
      <c r="H157" s="5">
        <v>800</v>
      </c>
      <c r="I157" s="5" t="s">
        <v>217</v>
      </c>
      <c r="J157" s="5">
        <v>2</v>
      </c>
      <c r="K157" s="147" t="s">
        <v>957</v>
      </c>
      <c r="L157" s="5">
        <v>10</v>
      </c>
      <c r="M157" s="9">
        <f>7500+5000+3000*5</f>
        <v>27500</v>
      </c>
      <c r="N157" s="37">
        <f>4*5</f>
        <v>20</v>
      </c>
      <c r="O157" s="37"/>
      <c r="P157" s="37"/>
      <c r="Q157" s="37"/>
      <c r="R157" s="37"/>
      <c r="S157" s="37"/>
      <c r="T157" s="37"/>
      <c r="U157" s="37"/>
      <c r="V157" s="37"/>
      <c r="W157" s="88"/>
      <c r="X157" s="323" t="s">
        <v>951</v>
      </c>
      <c r="Y157" s="346" t="s">
        <v>1735</v>
      </c>
      <c r="Z157" s="349" t="s">
        <v>1736</v>
      </c>
      <c r="AA157" s="346"/>
    </row>
    <row r="158" spans="1:27" ht="18" customHeight="1" x14ac:dyDescent="0.3">
      <c r="A158" s="743"/>
      <c r="B158" s="5" t="s">
        <v>194</v>
      </c>
      <c r="C158" s="5">
        <v>4</v>
      </c>
      <c r="D158" s="5" t="s">
        <v>253</v>
      </c>
      <c r="E158" s="5" t="s">
        <v>947</v>
      </c>
      <c r="F158" s="5">
        <v>8</v>
      </c>
      <c r="G158" s="5">
        <v>800</v>
      </c>
      <c r="H158" s="5">
        <v>1200</v>
      </c>
      <c r="I158" s="5" t="s">
        <v>217</v>
      </c>
      <c r="J158" s="5">
        <v>2.5</v>
      </c>
      <c r="K158" s="5" t="s">
        <v>958</v>
      </c>
      <c r="L158" s="5">
        <v>20</v>
      </c>
      <c r="M158" s="9">
        <f>15000*3+4500*6</f>
        <v>72000</v>
      </c>
      <c r="N158" s="37">
        <f>5*6</f>
        <v>30</v>
      </c>
      <c r="O158" s="37"/>
      <c r="P158" s="37"/>
      <c r="Q158" s="37"/>
      <c r="R158" s="37"/>
      <c r="S158" s="37"/>
      <c r="T158" s="37"/>
      <c r="U158" s="37"/>
      <c r="V158" s="37"/>
      <c r="W158" s="88"/>
      <c r="X158" s="323" t="s">
        <v>950</v>
      </c>
      <c r="Y158" s="346" t="s">
        <v>1737</v>
      </c>
      <c r="Z158" s="346" t="s">
        <v>1738</v>
      </c>
      <c r="AA158" s="346"/>
    </row>
    <row r="159" spans="1:27" ht="18" customHeight="1" x14ac:dyDescent="0.3">
      <c r="A159" s="743"/>
      <c r="B159" s="5" t="s">
        <v>1024</v>
      </c>
      <c r="C159" s="5">
        <v>3</v>
      </c>
      <c r="D159" s="5" t="s">
        <v>278</v>
      </c>
      <c r="E159" s="5" t="s">
        <v>1025</v>
      </c>
      <c r="F159" s="5">
        <v>6</v>
      </c>
      <c r="G159" s="5">
        <v>600</v>
      </c>
      <c r="H159" s="5">
        <v>900</v>
      </c>
      <c r="I159" s="5" t="s">
        <v>217</v>
      </c>
      <c r="J159" s="5">
        <v>2</v>
      </c>
      <c r="K159" s="5" t="s">
        <v>1026</v>
      </c>
      <c r="L159" s="5">
        <v>10</v>
      </c>
      <c r="M159" s="9">
        <f>7500+5000+3000*5</f>
        <v>27500</v>
      </c>
      <c r="N159" s="37"/>
      <c r="O159" s="37"/>
      <c r="P159" s="37">
        <f>4*5</f>
        <v>20</v>
      </c>
      <c r="Q159" s="37"/>
      <c r="R159" s="37"/>
      <c r="S159" s="37"/>
      <c r="T159" s="37"/>
      <c r="U159" s="37"/>
      <c r="V159" s="37"/>
      <c r="W159" s="88"/>
      <c r="X159" s="323" t="s">
        <v>1042</v>
      </c>
      <c r="Y159" s="346" t="s">
        <v>1814</v>
      </c>
      <c r="Z159" s="346" t="s">
        <v>1815</v>
      </c>
      <c r="AA159" s="346"/>
    </row>
    <row r="160" spans="1:27" ht="33" x14ac:dyDescent="0.3">
      <c r="A160" s="743"/>
      <c r="B160" s="5" t="s">
        <v>1027</v>
      </c>
      <c r="C160" s="5">
        <v>3</v>
      </c>
      <c r="D160" s="5" t="s">
        <v>278</v>
      </c>
      <c r="E160" s="5" t="s">
        <v>1031</v>
      </c>
      <c r="F160" s="5">
        <v>6</v>
      </c>
      <c r="G160" s="5">
        <v>600</v>
      </c>
      <c r="H160" s="5">
        <v>900</v>
      </c>
      <c r="I160" s="5" t="s">
        <v>1032</v>
      </c>
      <c r="J160" s="5">
        <v>3</v>
      </c>
      <c r="K160" s="5" t="s">
        <v>1026</v>
      </c>
      <c r="L160" s="5">
        <v>10</v>
      </c>
      <c r="M160" s="9">
        <f>7500+5000+3000*5</f>
        <v>27500</v>
      </c>
      <c r="N160" s="37"/>
      <c r="O160" s="37"/>
      <c r="P160" s="37"/>
      <c r="Q160" s="37">
        <f>4*5</f>
        <v>20</v>
      </c>
      <c r="R160" s="37"/>
      <c r="S160" s="37"/>
      <c r="T160" s="37"/>
      <c r="U160" s="37"/>
      <c r="V160" s="37"/>
      <c r="W160" s="88"/>
      <c r="X160" s="323" t="s">
        <v>1039</v>
      </c>
      <c r="Y160" s="346" t="s">
        <v>1820</v>
      </c>
      <c r="Z160" s="346" t="s">
        <v>1821</v>
      </c>
      <c r="AA160" s="346"/>
    </row>
    <row r="161" spans="1:27" ht="33" x14ac:dyDescent="0.3">
      <c r="A161" s="743"/>
      <c r="B161" s="5" t="s">
        <v>1024</v>
      </c>
      <c r="C161" s="5">
        <v>3</v>
      </c>
      <c r="D161" s="5" t="s">
        <v>278</v>
      </c>
      <c r="E161" s="5" t="s">
        <v>1030</v>
      </c>
      <c r="F161" s="5">
        <v>8</v>
      </c>
      <c r="G161" s="5">
        <v>800</v>
      </c>
      <c r="H161" s="5">
        <v>1300</v>
      </c>
      <c r="I161" s="5" t="s">
        <v>1338</v>
      </c>
      <c r="J161" s="5">
        <v>2</v>
      </c>
      <c r="K161" s="5" t="s">
        <v>1028</v>
      </c>
      <c r="L161" s="5">
        <v>10</v>
      </c>
      <c r="M161" s="9">
        <f>15000*3+4500*6</f>
        <v>72000</v>
      </c>
      <c r="N161" s="37"/>
      <c r="O161" s="37"/>
      <c r="P161" s="37">
        <f>5*6</f>
        <v>30</v>
      </c>
      <c r="Q161" s="37"/>
      <c r="R161" s="37"/>
      <c r="S161" s="37"/>
      <c r="T161" s="37"/>
      <c r="U161" s="37"/>
      <c r="V161" s="37"/>
      <c r="W161" s="88"/>
      <c r="X161" s="323" t="s">
        <v>1041</v>
      </c>
      <c r="Y161" s="346" t="s">
        <v>1818</v>
      </c>
      <c r="Z161" s="346" t="s">
        <v>1819</v>
      </c>
      <c r="AA161" s="346"/>
    </row>
    <row r="162" spans="1:27" ht="18" customHeight="1" x14ac:dyDescent="0.3">
      <c r="A162" s="743"/>
      <c r="B162" s="5" t="s">
        <v>1027</v>
      </c>
      <c r="C162" s="5">
        <v>4</v>
      </c>
      <c r="D162" s="5" t="s">
        <v>278</v>
      </c>
      <c r="E162" s="5" t="s">
        <v>1033</v>
      </c>
      <c r="F162" s="5">
        <v>8</v>
      </c>
      <c r="G162" s="5">
        <v>800</v>
      </c>
      <c r="H162" s="5">
        <v>1300</v>
      </c>
      <c r="I162" s="5" t="s">
        <v>1338</v>
      </c>
      <c r="J162" s="5">
        <v>2.5</v>
      </c>
      <c r="K162" s="5" t="s">
        <v>1028</v>
      </c>
      <c r="L162" s="5">
        <v>20</v>
      </c>
      <c r="M162" s="9">
        <f>15000*3+4500*6</f>
        <v>72000</v>
      </c>
      <c r="N162" s="37"/>
      <c r="O162" s="37"/>
      <c r="P162" s="37"/>
      <c r="Q162" s="37">
        <f>5*6</f>
        <v>30</v>
      </c>
      <c r="R162" s="37"/>
      <c r="S162" s="37"/>
      <c r="T162" s="37"/>
      <c r="U162" s="37"/>
      <c r="V162" s="37"/>
      <c r="W162" s="88"/>
      <c r="X162" s="323" t="s">
        <v>1040</v>
      </c>
      <c r="Y162" s="346" t="s">
        <v>1822</v>
      </c>
      <c r="Z162" s="346" t="s">
        <v>1823</v>
      </c>
      <c r="AA162" s="346"/>
    </row>
    <row r="163" spans="1:27" ht="33" x14ac:dyDescent="0.3">
      <c r="A163" s="743"/>
      <c r="B163" s="364" t="s">
        <v>1027</v>
      </c>
      <c r="C163" s="364">
        <v>5</v>
      </c>
      <c r="D163" s="671" t="s">
        <v>1029</v>
      </c>
      <c r="E163" s="364" t="s">
        <v>1034</v>
      </c>
      <c r="F163" s="364">
        <v>10</v>
      </c>
      <c r="G163" s="364">
        <v>1000</v>
      </c>
      <c r="H163" s="364">
        <v>1900</v>
      </c>
      <c r="I163" s="364" t="s">
        <v>1036</v>
      </c>
      <c r="J163" s="364">
        <v>3.5</v>
      </c>
      <c r="K163" s="364" t="s">
        <v>1035</v>
      </c>
      <c r="L163" s="364">
        <v>40</v>
      </c>
      <c r="M163" s="365">
        <f>60000*3+6000*7</f>
        <v>222000</v>
      </c>
      <c r="N163" s="378"/>
      <c r="O163" s="378"/>
      <c r="P163" s="378"/>
      <c r="Q163" s="378">
        <f>6*7</f>
        <v>42</v>
      </c>
      <c r="R163" s="378"/>
      <c r="S163" s="378"/>
      <c r="T163" s="378"/>
      <c r="U163" s="378"/>
      <c r="V163" s="378"/>
      <c r="W163" s="374" t="s">
        <v>1037</v>
      </c>
      <c r="X163" s="327" t="s">
        <v>1038</v>
      </c>
      <c r="Y163" s="346" t="s">
        <v>1816</v>
      </c>
      <c r="Z163" s="346" t="s">
        <v>1817</v>
      </c>
      <c r="AA163" s="346"/>
    </row>
    <row r="164" spans="1:27" ht="17.25" thickBot="1" x14ac:dyDescent="0.35">
      <c r="A164" s="735"/>
      <c r="B164" s="160" t="s">
        <v>1023</v>
      </c>
      <c r="C164" s="160"/>
      <c r="D164" s="160"/>
      <c r="E164" s="160"/>
      <c r="F164" s="160"/>
      <c r="G164" s="160"/>
      <c r="H164" s="160"/>
      <c r="I164" s="160"/>
      <c r="J164" s="160"/>
      <c r="K164" s="160"/>
      <c r="L164" s="160"/>
      <c r="M164" s="161"/>
      <c r="N164" s="162">
        <f t="shared" ref="N164:V164" si="3">SUM(N146:N163)</f>
        <v>50</v>
      </c>
      <c r="O164" s="162">
        <f t="shared" si="3"/>
        <v>0</v>
      </c>
      <c r="P164" s="162">
        <f t="shared" si="3"/>
        <v>50</v>
      </c>
      <c r="Q164" s="162">
        <f t="shared" si="3"/>
        <v>142</v>
      </c>
      <c r="R164" s="162">
        <f t="shared" si="3"/>
        <v>84</v>
      </c>
      <c r="S164" s="162">
        <f t="shared" si="3"/>
        <v>50</v>
      </c>
      <c r="T164" s="162">
        <f t="shared" si="3"/>
        <v>0</v>
      </c>
      <c r="U164" s="162">
        <f t="shared" si="3"/>
        <v>92</v>
      </c>
      <c r="V164" s="162">
        <f t="shared" si="3"/>
        <v>0</v>
      </c>
      <c r="W164" s="396"/>
      <c r="X164" s="375"/>
      <c r="Y164" s="375"/>
      <c r="Z164" s="375"/>
      <c r="AA164" s="375"/>
    </row>
    <row r="165" spans="1:27" ht="33" x14ac:dyDescent="0.3">
      <c r="A165" s="745" t="s">
        <v>2191</v>
      </c>
      <c r="B165" s="27" t="s">
        <v>194</v>
      </c>
      <c r="C165" s="27">
        <v>5</v>
      </c>
      <c r="D165" s="668" t="s">
        <v>229</v>
      </c>
      <c r="E165" s="27" t="s">
        <v>689</v>
      </c>
      <c r="F165" s="27">
        <v>10</v>
      </c>
      <c r="G165" s="27">
        <v>1000</v>
      </c>
      <c r="H165" s="27">
        <v>1800</v>
      </c>
      <c r="I165" s="27" t="s">
        <v>217</v>
      </c>
      <c r="J165" s="27">
        <v>2.5</v>
      </c>
      <c r="K165" s="27" t="s">
        <v>872</v>
      </c>
      <c r="L165" s="27">
        <v>40</v>
      </c>
      <c r="M165" s="29">
        <f>60000*3+6000*7</f>
        <v>222000</v>
      </c>
      <c r="N165" s="381">
        <f>6*7</f>
        <v>42</v>
      </c>
      <c r="O165" s="381"/>
      <c r="P165" s="381"/>
      <c r="Q165" s="381"/>
      <c r="R165" s="381"/>
      <c r="S165" s="381"/>
      <c r="T165" s="381"/>
      <c r="U165" s="381"/>
      <c r="V165" s="381"/>
      <c r="W165" s="382"/>
      <c r="X165" s="34" t="s">
        <v>1863</v>
      </c>
      <c r="Y165" s="345" t="s">
        <v>1864</v>
      </c>
      <c r="Z165" s="345" t="s">
        <v>1865</v>
      </c>
      <c r="AA165" s="360"/>
    </row>
    <row r="166" spans="1:27" ht="20.100000000000001" customHeight="1" x14ac:dyDescent="0.3">
      <c r="A166" s="746"/>
      <c r="B166" s="5" t="s">
        <v>394</v>
      </c>
      <c r="C166" s="5">
        <v>5</v>
      </c>
      <c r="D166" s="666" t="s">
        <v>229</v>
      </c>
      <c r="E166" s="5" t="s">
        <v>876</v>
      </c>
      <c r="F166" s="5">
        <v>10</v>
      </c>
      <c r="G166" s="5">
        <v>1000</v>
      </c>
      <c r="H166" s="5">
        <v>2200</v>
      </c>
      <c r="I166" s="5" t="s">
        <v>882</v>
      </c>
      <c r="J166" s="5">
        <v>4</v>
      </c>
      <c r="K166" s="5" t="s">
        <v>872</v>
      </c>
      <c r="L166" s="5">
        <v>40</v>
      </c>
      <c r="M166" s="9">
        <f>60000*3+6000*6</f>
        <v>216000</v>
      </c>
      <c r="N166" s="37"/>
      <c r="O166" s="37"/>
      <c r="P166" s="37"/>
      <c r="Q166" s="37"/>
      <c r="R166" s="37">
        <f>6*6</f>
        <v>36</v>
      </c>
      <c r="S166" s="37"/>
      <c r="T166" s="37"/>
      <c r="U166" s="37"/>
      <c r="V166" s="37"/>
      <c r="W166" s="214" t="s">
        <v>457</v>
      </c>
      <c r="X166" s="35" t="s">
        <v>883</v>
      </c>
      <c r="Y166" s="346" t="s">
        <v>1784</v>
      </c>
      <c r="Z166" s="346" t="s">
        <v>1785</v>
      </c>
      <c r="AA166" s="356" t="s">
        <v>1786</v>
      </c>
    </row>
    <row r="167" spans="1:27" ht="20.100000000000001" customHeight="1" x14ac:dyDescent="0.3">
      <c r="A167" s="747"/>
      <c r="B167" s="364" t="s">
        <v>874</v>
      </c>
      <c r="C167" s="364">
        <v>5</v>
      </c>
      <c r="D167" s="660" t="s">
        <v>298</v>
      </c>
      <c r="E167" s="364" t="s">
        <v>877</v>
      </c>
      <c r="F167" s="364">
        <v>10</v>
      </c>
      <c r="G167" s="364">
        <v>1000</v>
      </c>
      <c r="H167" s="364">
        <v>1800</v>
      </c>
      <c r="I167" s="5" t="s">
        <v>217</v>
      </c>
      <c r="J167" s="5">
        <v>2</v>
      </c>
      <c r="K167" s="364" t="s">
        <v>879</v>
      </c>
      <c r="L167" s="364">
        <v>40</v>
      </c>
      <c r="M167" s="9">
        <f>60000*3+6000*6</f>
        <v>216000</v>
      </c>
      <c r="N167" s="378">
        <f>6*6</f>
        <v>36</v>
      </c>
      <c r="O167" s="378"/>
      <c r="P167" s="378"/>
      <c r="Q167" s="378"/>
      <c r="R167" s="378"/>
      <c r="S167" s="378"/>
      <c r="T167" s="378"/>
      <c r="U167" s="378"/>
      <c r="V167" s="378"/>
      <c r="W167" s="374" t="s">
        <v>892</v>
      </c>
      <c r="X167" s="377" t="s">
        <v>881</v>
      </c>
      <c r="Y167" s="346" t="s">
        <v>1862</v>
      </c>
      <c r="Z167" s="346" t="s">
        <v>2214</v>
      </c>
      <c r="AA167" s="356"/>
    </row>
    <row r="168" spans="1:27" ht="33" x14ac:dyDescent="0.3">
      <c r="A168" s="747"/>
      <c r="B168" s="364" t="s">
        <v>875</v>
      </c>
      <c r="C168" s="364">
        <v>5</v>
      </c>
      <c r="D168" s="660" t="s">
        <v>298</v>
      </c>
      <c r="E168" s="364" t="s">
        <v>2148</v>
      </c>
      <c r="F168" s="364">
        <v>10</v>
      </c>
      <c r="G168" s="364">
        <v>1000</v>
      </c>
      <c r="H168" s="364">
        <v>1800</v>
      </c>
      <c r="I168" s="364" t="s">
        <v>878</v>
      </c>
      <c r="J168" s="364">
        <v>1.75</v>
      </c>
      <c r="K168" s="364" t="s">
        <v>879</v>
      </c>
      <c r="L168" s="364">
        <v>40</v>
      </c>
      <c r="M168" s="365">
        <f>60000*3+6000*7</f>
        <v>222000</v>
      </c>
      <c r="N168" s="378"/>
      <c r="O168" s="378"/>
      <c r="P168" s="378"/>
      <c r="Q168" s="378"/>
      <c r="R168" s="378"/>
      <c r="S168" s="378">
        <f>6*7</f>
        <v>42</v>
      </c>
      <c r="T168" s="378"/>
      <c r="U168" s="378"/>
      <c r="V168" s="378"/>
      <c r="W168" s="374" t="s">
        <v>891</v>
      </c>
      <c r="X168" s="377" t="s">
        <v>880</v>
      </c>
      <c r="Y168" s="346" t="s">
        <v>1859</v>
      </c>
      <c r="Z168" s="346" t="s">
        <v>1860</v>
      </c>
      <c r="AA168" s="356" t="s">
        <v>1861</v>
      </c>
    </row>
    <row r="169" spans="1:27" ht="33" x14ac:dyDescent="0.3">
      <c r="A169" s="747"/>
      <c r="B169" s="364" t="s">
        <v>532</v>
      </c>
      <c r="C169" s="364">
        <v>5</v>
      </c>
      <c r="D169" s="671" t="s">
        <v>299</v>
      </c>
      <c r="E169" s="364" t="s">
        <v>1494</v>
      </c>
      <c r="F169" s="364">
        <v>10</v>
      </c>
      <c r="G169" s="364">
        <v>1000</v>
      </c>
      <c r="H169" s="364">
        <v>1800</v>
      </c>
      <c r="I169" s="364" t="s">
        <v>1338</v>
      </c>
      <c r="J169" s="364">
        <v>2.5</v>
      </c>
      <c r="K169" s="364" t="s">
        <v>867</v>
      </c>
      <c r="L169" s="364">
        <v>40</v>
      </c>
      <c r="M169" s="365">
        <v>240000</v>
      </c>
      <c r="N169" s="378">
        <v>36</v>
      </c>
      <c r="O169" s="378"/>
      <c r="P169" s="378"/>
      <c r="Q169" s="378"/>
      <c r="R169" s="378"/>
      <c r="S169" s="378"/>
      <c r="T169" s="378"/>
      <c r="U169" s="378"/>
      <c r="V169" s="378"/>
      <c r="W169" s="374" t="s">
        <v>1431</v>
      </c>
      <c r="X169" s="377" t="s">
        <v>1857</v>
      </c>
      <c r="Y169" s="346" t="s">
        <v>1858</v>
      </c>
      <c r="Z169" s="346"/>
      <c r="AA169" s="356"/>
    </row>
    <row r="170" spans="1:27" ht="33" x14ac:dyDescent="0.3">
      <c r="A170" s="747"/>
      <c r="B170" s="450" t="s">
        <v>2153</v>
      </c>
      <c r="C170" s="450">
        <v>4</v>
      </c>
      <c r="D170" s="450"/>
      <c r="E170" s="450" t="s">
        <v>2159</v>
      </c>
      <c r="F170" s="450">
        <v>8</v>
      </c>
      <c r="G170" s="450">
        <v>800</v>
      </c>
      <c r="H170" s="450">
        <v>1300</v>
      </c>
      <c r="I170" s="451" t="s">
        <v>387</v>
      </c>
      <c r="J170" s="165" t="s">
        <v>2160</v>
      </c>
      <c r="K170" s="450" t="s">
        <v>2162</v>
      </c>
      <c r="L170" s="450"/>
      <c r="M170" s="449">
        <f>15000*3+4500*6</f>
        <v>72000</v>
      </c>
      <c r="N170" s="448"/>
      <c r="O170" s="448"/>
      <c r="P170" s="448"/>
      <c r="Q170" s="448"/>
      <c r="R170" s="448"/>
      <c r="S170" s="448"/>
      <c r="T170" s="448"/>
      <c r="U170" s="448">
        <f>5*6</f>
        <v>30</v>
      </c>
      <c r="V170" s="448"/>
      <c r="W170" s="452" t="s">
        <v>2161</v>
      </c>
      <c r="X170" s="453" t="s">
        <v>2170</v>
      </c>
      <c r="Y170" s="347" t="s">
        <v>2198</v>
      </c>
      <c r="Z170" s="347" t="s">
        <v>2199</v>
      </c>
      <c r="AA170" s="361"/>
    </row>
    <row r="171" spans="1:27" ht="33" x14ac:dyDescent="0.3">
      <c r="A171" s="747"/>
      <c r="B171" s="450" t="s">
        <v>2153</v>
      </c>
      <c r="C171" s="450">
        <v>5</v>
      </c>
      <c r="D171" s="450"/>
      <c r="E171" s="450" t="s">
        <v>2155</v>
      </c>
      <c r="F171" s="450">
        <v>10</v>
      </c>
      <c r="G171" s="450">
        <v>1000</v>
      </c>
      <c r="H171" s="450">
        <v>1900</v>
      </c>
      <c r="I171" s="451" t="s">
        <v>217</v>
      </c>
      <c r="J171" s="451">
        <v>3</v>
      </c>
      <c r="K171" s="450" t="s">
        <v>2156</v>
      </c>
      <c r="L171" s="450"/>
      <c r="M171" s="449">
        <f>60000*3+6000*7</f>
        <v>222000</v>
      </c>
      <c r="N171" s="448"/>
      <c r="O171" s="448"/>
      <c r="P171" s="448"/>
      <c r="Q171" s="448"/>
      <c r="R171" s="448"/>
      <c r="S171" s="448"/>
      <c r="T171" s="448"/>
      <c r="U171" s="448">
        <f>6*7</f>
        <v>42</v>
      </c>
      <c r="V171" s="448"/>
      <c r="W171" s="452" t="s">
        <v>2154</v>
      </c>
      <c r="X171" s="453" t="s">
        <v>2171</v>
      </c>
      <c r="Y171" s="347" t="s">
        <v>2200</v>
      </c>
      <c r="Z171" s="347" t="s">
        <v>2201</v>
      </c>
      <c r="AA171" s="361"/>
    </row>
    <row r="172" spans="1:27" ht="33" x14ac:dyDescent="0.3">
      <c r="A172" s="747"/>
      <c r="B172" s="450" t="s">
        <v>198</v>
      </c>
      <c r="C172" s="450">
        <v>5</v>
      </c>
      <c r="D172" s="655" t="s">
        <v>298</v>
      </c>
      <c r="E172" s="450" t="s">
        <v>2175</v>
      </c>
      <c r="F172" s="450">
        <v>10</v>
      </c>
      <c r="G172" s="450">
        <v>1000</v>
      </c>
      <c r="H172" s="450">
        <v>1800</v>
      </c>
      <c r="I172" s="450" t="s">
        <v>2172</v>
      </c>
      <c r="J172" s="470" t="s">
        <v>2173</v>
      </c>
      <c r="K172" s="450" t="s">
        <v>2165</v>
      </c>
      <c r="L172" s="450">
        <v>40</v>
      </c>
      <c r="M172" s="449">
        <f>60000*3+6000*7</f>
        <v>222000</v>
      </c>
      <c r="N172" s="448"/>
      <c r="O172" s="448"/>
      <c r="P172" s="448"/>
      <c r="Q172" s="448"/>
      <c r="R172" s="448"/>
      <c r="S172" s="448">
        <f>6*7</f>
        <v>42</v>
      </c>
      <c r="T172" s="448"/>
      <c r="U172" s="448"/>
      <c r="V172" s="448"/>
      <c r="W172" s="452" t="s">
        <v>232</v>
      </c>
      <c r="X172" s="453" t="s">
        <v>2174</v>
      </c>
      <c r="Y172" s="347" t="s">
        <v>2202</v>
      </c>
      <c r="Z172" s="347" t="s">
        <v>2203</v>
      </c>
      <c r="AA172" s="361"/>
    </row>
    <row r="173" spans="1:27" ht="33" x14ac:dyDescent="0.3">
      <c r="A173" s="747"/>
      <c r="B173" s="450" t="s">
        <v>200</v>
      </c>
      <c r="C173" s="450">
        <v>4</v>
      </c>
      <c r="D173" s="450"/>
      <c r="E173" s="450" t="s">
        <v>2193</v>
      </c>
      <c r="F173" s="450">
        <v>8</v>
      </c>
      <c r="G173" s="450">
        <v>800</v>
      </c>
      <c r="H173" s="450">
        <v>1200</v>
      </c>
      <c r="I173" s="451" t="s">
        <v>217</v>
      </c>
      <c r="J173" s="451">
        <v>3</v>
      </c>
      <c r="K173" s="450" t="s">
        <v>2194</v>
      </c>
      <c r="L173" s="450"/>
      <c r="M173" s="449">
        <f>15000*3+4500*6</f>
        <v>72000</v>
      </c>
      <c r="N173" s="448"/>
      <c r="O173" s="448"/>
      <c r="P173" s="448"/>
      <c r="Q173" s="448"/>
      <c r="R173" s="448"/>
      <c r="S173" s="448"/>
      <c r="T173" s="448"/>
      <c r="U173" s="448">
        <f>5*6</f>
        <v>30</v>
      </c>
      <c r="V173" s="448"/>
      <c r="W173" s="452" t="s">
        <v>2161</v>
      </c>
      <c r="X173" s="453" t="s">
        <v>2209</v>
      </c>
      <c r="Y173" s="347" t="s">
        <v>2210</v>
      </c>
      <c r="Z173" s="347" t="s">
        <v>2211</v>
      </c>
      <c r="AA173" s="361"/>
    </row>
    <row r="174" spans="1:27" ht="33" x14ac:dyDescent="0.3">
      <c r="A174" s="747"/>
      <c r="B174" s="450" t="s">
        <v>200</v>
      </c>
      <c r="C174" s="450">
        <v>5</v>
      </c>
      <c r="D174" s="450"/>
      <c r="E174" s="450" t="s">
        <v>2196</v>
      </c>
      <c r="F174" s="450">
        <v>10</v>
      </c>
      <c r="G174" s="450">
        <v>1000</v>
      </c>
      <c r="H174" s="450">
        <v>1900</v>
      </c>
      <c r="I174" s="451" t="s">
        <v>217</v>
      </c>
      <c r="J174" s="451">
        <v>3</v>
      </c>
      <c r="K174" s="450" t="s">
        <v>2195</v>
      </c>
      <c r="L174" s="450"/>
      <c r="M174" s="449">
        <f>60000*3+6000*7</f>
        <v>222000</v>
      </c>
      <c r="N174" s="448"/>
      <c r="O174" s="448"/>
      <c r="P174" s="448"/>
      <c r="Q174" s="448"/>
      <c r="R174" s="448"/>
      <c r="S174" s="448"/>
      <c r="T174" s="448"/>
      <c r="U174" s="448">
        <f>6*7</f>
        <v>42</v>
      </c>
      <c r="V174" s="448"/>
      <c r="W174" s="452" t="s">
        <v>2154</v>
      </c>
      <c r="X174" s="453" t="s">
        <v>2206</v>
      </c>
      <c r="Y174" s="347" t="s">
        <v>2207</v>
      </c>
      <c r="Z174" s="347" t="s">
        <v>2208</v>
      </c>
      <c r="AA174" s="361"/>
    </row>
    <row r="175" spans="1:27" ht="33" x14ac:dyDescent="0.3">
      <c r="A175" s="747"/>
      <c r="B175" s="450" t="s">
        <v>197</v>
      </c>
      <c r="C175" s="450">
        <v>5</v>
      </c>
      <c r="D175" s="658" t="s">
        <v>229</v>
      </c>
      <c r="E175" s="450" t="s">
        <v>2192</v>
      </c>
      <c r="F175" s="450">
        <v>10</v>
      </c>
      <c r="G175" s="450">
        <v>1000</v>
      </c>
      <c r="H175" s="450">
        <v>2000</v>
      </c>
      <c r="I175" s="450" t="s">
        <v>1338</v>
      </c>
      <c r="J175" s="450">
        <v>2.5</v>
      </c>
      <c r="K175" s="450" t="s">
        <v>2182</v>
      </c>
      <c r="L175" s="450">
        <v>40</v>
      </c>
      <c r="M175" s="449">
        <f>60000*3+6000*7</f>
        <v>222000</v>
      </c>
      <c r="N175" s="448"/>
      <c r="O175" s="448"/>
      <c r="P175" s="448"/>
      <c r="Q175" s="448">
        <f>6*7</f>
        <v>42</v>
      </c>
      <c r="R175" s="448"/>
      <c r="S175" s="448"/>
      <c r="T175" s="448"/>
      <c r="U175" s="448"/>
      <c r="V175" s="448"/>
      <c r="W175" s="452" t="s">
        <v>1037</v>
      </c>
      <c r="X175" s="453" t="s">
        <v>2197</v>
      </c>
      <c r="Y175" s="347" t="s">
        <v>2204</v>
      </c>
      <c r="Z175" s="347" t="s">
        <v>2205</v>
      </c>
      <c r="AA175" s="361"/>
    </row>
    <row r="176" spans="1:27" s="24" customFormat="1" ht="20.100000000000001" customHeight="1" x14ac:dyDescent="0.3">
      <c r="A176" s="747"/>
      <c r="B176" s="458" t="s">
        <v>2245</v>
      </c>
      <c r="C176" s="458">
        <v>4</v>
      </c>
      <c r="D176" s="458" t="s">
        <v>2239</v>
      </c>
      <c r="E176" s="458" t="s">
        <v>2244</v>
      </c>
      <c r="F176" s="458">
        <v>8</v>
      </c>
      <c r="G176" s="458">
        <v>800</v>
      </c>
      <c r="H176" s="458">
        <v>1200</v>
      </c>
      <c r="I176" s="454" t="s">
        <v>217</v>
      </c>
      <c r="J176" s="454">
        <v>2.5</v>
      </c>
      <c r="K176" s="458" t="s">
        <v>2246</v>
      </c>
      <c r="L176" s="458">
        <v>20</v>
      </c>
      <c r="M176" s="457">
        <f>15000*3+4500*6</f>
        <v>72000</v>
      </c>
      <c r="N176" s="456">
        <f>5*6</f>
        <v>30</v>
      </c>
      <c r="O176" s="456"/>
      <c r="P176" s="456"/>
      <c r="Q176" s="456"/>
      <c r="R176" s="456"/>
      <c r="S176" s="456"/>
      <c r="T176" s="456"/>
      <c r="U176" s="456"/>
      <c r="V176" s="456"/>
      <c r="W176" s="452"/>
      <c r="X176" s="453" t="s">
        <v>2247</v>
      </c>
      <c r="Y176" s="347" t="s">
        <v>2248</v>
      </c>
      <c r="Z176" s="347" t="s">
        <v>2249</v>
      </c>
      <c r="AA176" s="361"/>
    </row>
    <row r="177" spans="1:27" s="24" customFormat="1" ht="33" x14ac:dyDescent="0.3">
      <c r="A177" s="747"/>
      <c r="B177" s="458" t="s">
        <v>196</v>
      </c>
      <c r="C177" s="458">
        <v>5</v>
      </c>
      <c r="D177" s="663" t="s">
        <v>298</v>
      </c>
      <c r="E177" s="458" t="s">
        <v>2250</v>
      </c>
      <c r="F177" s="458">
        <v>10</v>
      </c>
      <c r="G177" s="458">
        <v>1000</v>
      </c>
      <c r="H177" s="458">
        <v>2000</v>
      </c>
      <c r="I177" s="458" t="s">
        <v>1338</v>
      </c>
      <c r="J177" s="458">
        <v>2</v>
      </c>
      <c r="K177" s="458" t="s">
        <v>2251</v>
      </c>
      <c r="L177" s="458">
        <v>40</v>
      </c>
      <c r="M177" s="457">
        <f>60000*3+6000*7</f>
        <v>222000</v>
      </c>
      <c r="N177" s="456"/>
      <c r="O177" s="456"/>
      <c r="P177" s="456">
        <f>6*7</f>
        <v>42</v>
      </c>
      <c r="Q177" s="456"/>
      <c r="R177" s="456"/>
      <c r="S177" s="456"/>
      <c r="T177" s="456"/>
      <c r="U177" s="456"/>
      <c r="V177" s="456"/>
      <c r="W177" s="452" t="s">
        <v>437</v>
      </c>
      <c r="X177" s="453" t="s">
        <v>2252</v>
      </c>
      <c r="Y177" s="461" t="s">
        <v>2253</v>
      </c>
      <c r="Z177" s="461" t="s">
        <v>2254</v>
      </c>
      <c r="AA177" s="462"/>
    </row>
    <row r="178" spans="1:27" s="24" customFormat="1" ht="33" x14ac:dyDescent="0.3">
      <c r="A178" s="747"/>
      <c r="B178" s="458" t="s">
        <v>521</v>
      </c>
      <c r="C178" s="458">
        <v>5</v>
      </c>
      <c r="D178" s="663" t="s">
        <v>612</v>
      </c>
      <c r="E178" s="458" t="s">
        <v>1076</v>
      </c>
      <c r="F178" s="458">
        <v>10</v>
      </c>
      <c r="G178" s="458">
        <v>1000</v>
      </c>
      <c r="H178" s="458">
        <v>1900</v>
      </c>
      <c r="I178" s="458" t="s">
        <v>1338</v>
      </c>
      <c r="J178" s="458">
        <v>2</v>
      </c>
      <c r="K178" s="458" t="s">
        <v>2255</v>
      </c>
      <c r="L178" s="458">
        <v>40</v>
      </c>
      <c r="M178" s="457">
        <f>60000*3+6000*7</f>
        <v>222000</v>
      </c>
      <c r="N178" s="456"/>
      <c r="O178" s="456"/>
      <c r="P178" s="456"/>
      <c r="Q178" s="456">
        <v>42</v>
      </c>
      <c r="R178" s="456"/>
      <c r="S178" s="456"/>
      <c r="T178" s="456"/>
      <c r="U178" s="456"/>
      <c r="V178" s="456"/>
      <c r="W178" s="452" t="s">
        <v>1037</v>
      </c>
      <c r="X178" s="453" t="s">
        <v>1078</v>
      </c>
      <c r="Y178" s="347" t="s">
        <v>1787</v>
      </c>
      <c r="Z178" s="347" t="s">
        <v>1788</v>
      </c>
      <c r="AA178" s="361"/>
    </row>
    <row r="179" spans="1:27" s="24" customFormat="1" ht="33" x14ac:dyDescent="0.3">
      <c r="A179" s="747"/>
      <c r="B179" s="458" t="s">
        <v>2215</v>
      </c>
      <c r="C179" s="458">
        <v>4</v>
      </c>
      <c r="D179" s="458" t="s">
        <v>253</v>
      </c>
      <c r="E179" s="458" t="s">
        <v>2216</v>
      </c>
      <c r="F179" s="458">
        <v>8</v>
      </c>
      <c r="G179" s="458">
        <v>800</v>
      </c>
      <c r="H179" s="458">
        <v>1200</v>
      </c>
      <c r="I179" s="458" t="s">
        <v>2217</v>
      </c>
      <c r="J179" s="471" t="s">
        <v>2256</v>
      </c>
      <c r="K179" s="478" t="s">
        <v>2219</v>
      </c>
      <c r="L179" s="478">
        <v>20</v>
      </c>
      <c r="M179" s="477">
        <f>15000*3+4500*6</f>
        <v>72000</v>
      </c>
      <c r="N179" s="476"/>
      <c r="O179" s="476"/>
      <c r="P179" s="476"/>
      <c r="Q179" s="476"/>
      <c r="R179" s="476"/>
      <c r="S179" s="476">
        <f>5*6</f>
        <v>30</v>
      </c>
      <c r="T179" s="476"/>
      <c r="U179" s="476"/>
      <c r="V179" s="476"/>
      <c r="W179" s="479"/>
      <c r="X179" s="191" t="s">
        <v>2220</v>
      </c>
      <c r="Y179" s="461" t="s">
        <v>2221</v>
      </c>
      <c r="Z179" s="461" t="s">
        <v>2222</v>
      </c>
      <c r="AA179" s="462"/>
    </row>
    <row r="180" spans="1:27" s="24" customFormat="1" ht="20.100000000000001" customHeight="1" x14ac:dyDescent="0.3">
      <c r="A180" s="747"/>
      <c r="B180" s="458" t="s">
        <v>2223</v>
      </c>
      <c r="C180" s="458">
        <v>5</v>
      </c>
      <c r="D180" s="663" t="s">
        <v>2224</v>
      </c>
      <c r="E180" s="458" t="s">
        <v>2225</v>
      </c>
      <c r="F180" s="458">
        <v>10</v>
      </c>
      <c r="G180" s="458">
        <v>1000</v>
      </c>
      <c r="H180" s="458">
        <v>2000</v>
      </c>
      <c r="I180" s="458" t="s">
        <v>1338</v>
      </c>
      <c r="J180" s="458">
        <v>2</v>
      </c>
      <c r="K180" s="458" t="s">
        <v>2226</v>
      </c>
      <c r="L180" s="458">
        <v>40</v>
      </c>
      <c r="M180" s="457">
        <f>60000*3+6000*7</f>
        <v>222000</v>
      </c>
      <c r="N180" s="456"/>
      <c r="O180" s="456"/>
      <c r="P180" s="456">
        <f>6*7</f>
        <v>42</v>
      </c>
      <c r="Q180" s="456"/>
      <c r="R180" s="456"/>
      <c r="S180" s="456"/>
      <c r="T180" s="456"/>
      <c r="U180" s="456"/>
      <c r="V180" s="456"/>
      <c r="W180" s="452" t="s">
        <v>2227</v>
      </c>
      <c r="X180" s="453" t="s">
        <v>2228</v>
      </c>
      <c r="Y180" s="461" t="s">
        <v>2229</v>
      </c>
      <c r="Z180" s="461" t="s">
        <v>2230</v>
      </c>
      <c r="AA180" s="462"/>
    </row>
    <row r="181" spans="1:27" s="24" customFormat="1" ht="33.75" thickBot="1" x14ac:dyDescent="0.35">
      <c r="A181" s="748"/>
      <c r="B181" s="175" t="s">
        <v>521</v>
      </c>
      <c r="C181" s="175">
        <v>5</v>
      </c>
      <c r="D181" s="657" t="s">
        <v>612</v>
      </c>
      <c r="E181" s="175" t="s">
        <v>1075</v>
      </c>
      <c r="F181" s="175">
        <v>10</v>
      </c>
      <c r="G181" s="175">
        <v>1000</v>
      </c>
      <c r="H181" s="175">
        <v>1900</v>
      </c>
      <c r="I181" s="175" t="s">
        <v>423</v>
      </c>
      <c r="J181" s="175">
        <v>3</v>
      </c>
      <c r="K181" s="175" t="s">
        <v>2218</v>
      </c>
      <c r="L181" s="175">
        <v>40</v>
      </c>
      <c r="M181" s="176">
        <f>60000*3+6000*7</f>
        <v>222000</v>
      </c>
      <c r="N181" s="455"/>
      <c r="O181" s="455"/>
      <c r="P181" s="455"/>
      <c r="Q181" s="455">
        <v>42</v>
      </c>
      <c r="R181" s="455"/>
      <c r="S181" s="455"/>
      <c r="T181" s="455"/>
      <c r="U181" s="455"/>
      <c r="V181" s="455"/>
      <c r="W181" s="463" t="s">
        <v>1432</v>
      </c>
      <c r="X181" s="464" t="s">
        <v>1789</v>
      </c>
      <c r="Y181" s="465" t="s">
        <v>2147</v>
      </c>
      <c r="Z181" s="465" t="s">
        <v>1790</v>
      </c>
      <c r="AA181" s="466"/>
    </row>
    <row r="182" spans="1:27" ht="20.100000000000001" customHeight="1" thickBot="1" x14ac:dyDescent="0.35">
      <c r="A182" s="645" t="s">
        <v>2967</v>
      </c>
      <c r="B182" s="147" t="s">
        <v>197</v>
      </c>
      <c r="C182" s="147">
        <v>5</v>
      </c>
      <c r="D182" s="664" t="s">
        <v>298</v>
      </c>
      <c r="E182" s="147" t="s">
        <v>690</v>
      </c>
      <c r="F182" s="147">
        <v>10</v>
      </c>
      <c r="G182" s="147">
        <v>1000</v>
      </c>
      <c r="H182" s="147">
        <v>1800</v>
      </c>
      <c r="I182" s="147" t="s">
        <v>424</v>
      </c>
      <c r="J182" s="147">
        <v>3</v>
      </c>
      <c r="K182" s="147" t="s">
        <v>2969</v>
      </c>
      <c r="L182" s="147">
        <v>40</v>
      </c>
      <c r="M182" s="148">
        <f>60000*3+6000*7</f>
        <v>222000</v>
      </c>
      <c r="N182" s="394"/>
      <c r="O182" s="394"/>
      <c r="P182" s="394"/>
      <c r="Q182" s="394">
        <f>6*7</f>
        <v>42</v>
      </c>
      <c r="R182" s="394"/>
      <c r="S182" s="394"/>
      <c r="T182" s="394"/>
      <c r="U182" s="394"/>
      <c r="V182" s="394"/>
      <c r="W182" s="395"/>
      <c r="X182" s="343" t="s">
        <v>691</v>
      </c>
      <c r="Y182" s="646" t="s">
        <v>3004</v>
      </c>
      <c r="Z182" s="646" t="s">
        <v>1882</v>
      </c>
      <c r="AA182" s="647"/>
    </row>
    <row r="183" spans="1:27" ht="33" x14ac:dyDescent="0.3">
      <c r="A183" s="742" t="s">
        <v>2966</v>
      </c>
      <c r="B183" s="27" t="s">
        <v>2953</v>
      </c>
      <c r="C183" s="27">
        <v>5</v>
      </c>
      <c r="D183" s="665" t="s">
        <v>2948</v>
      </c>
      <c r="E183" s="27" t="s">
        <v>2968</v>
      </c>
      <c r="F183" s="27">
        <v>10</v>
      </c>
      <c r="G183" s="27">
        <v>1000</v>
      </c>
      <c r="H183" s="27">
        <v>1800</v>
      </c>
      <c r="I183" s="27" t="s">
        <v>2956</v>
      </c>
      <c r="J183" s="27">
        <v>2</v>
      </c>
      <c r="K183" s="626" t="s">
        <v>2970</v>
      </c>
      <c r="L183" s="626">
        <v>40</v>
      </c>
      <c r="M183" s="630">
        <f>60000*3+6000*7</f>
        <v>222000</v>
      </c>
      <c r="N183" s="381">
        <f>6*7</f>
        <v>42</v>
      </c>
      <c r="O183" s="381"/>
      <c r="P183" s="381"/>
      <c r="Q183" s="381"/>
      <c r="R183" s="381"/>
      <c r="S183" s="381"/>
      <c r="T183" s="381"/>
      <c r="U183" s="381"/>
      <c r="V183" s="381"/>
      <c r="W183" s="388"/>
      <c r="X183" s="648" t="s">
        <v>2971</v>
      </c>
      <c r="Y183" s="345" t="s">
        <v>2972</v>
      </c>
      <c r="Z183" s="345" t="s">
        <v>3003</v>
      </c>
      <c r="AA183" s="467"/>
    </row>
    <row r="184" spans="1:27" ht="20.100000000000001" customHeight="1" x14ac:dyDescent="0.3">
      <c r="A184" s="743"/>
      <c r="B184" s="5" t="s">
        <v>695</v>
      </c>
      <c r="C184" s="5"/>
      <c r="D184" s="5" t="s">
        <v>40</v>
      </c>
      <c r="E184" s="5" t="s">
        <v>693</v>
      </c>
      <c r="F184" s="5">
        <v>8</v>
      </c>
      <c r="G184" s="5">
        <v>800</v>
      </c>
      <c r="H184" s="5"/>
      <c r="I184" s="5" t="s">
        <v>717</v>
      </c>
      <c r="J184" s="5"/>
      <c r="K184" s="760" t="s">
        <v>692</v>
      </c>
      <c r="L184" s="760">
        <v>20</v>
      </c>
      <c r="M184" s="762">
        <f>15000*4+4500*6</f>
        <v>87000</v>
      </c>
      <c r="N184" s="756"/>
      <c r="O184" s="756"/>
      <c r="P184" s="756"/>
      <c r="Q184" s="756"/>
      <c r="R184" s="756"/>
      <c r="S184" s="756">
        <f>3*6</f>
        <v>18</v>
      </c>
      <c r="T184" s="756"/>
      <c r="U184" s="756"/>
      <c r="V184" s="756"/>
      <c r="W184" s="758"/>
      <c r="X184" s="323" t="s">
        <v>696</v>
      </c>
      <c r="Y184" s="346" t="s">
        <v>1883</v>
      </c>
      <c r="Z184" s="346" t="s">
        <v>1884</v>
      </c>
      <c r="AA184" s="468"/>
    </row>
    <row r="185" spans="1:27" ht="20.100000000000001" customHeight="1" thickBot="1" x14ac:dyDescent="0.35">
      <c r="A185" s="744"/>
      <c r="B185" s="30" t="s">
        <v>198</v>
      </c>
      <c r="C185" s="30">
        <v>4</v>
      </c>
      <c r="D185" s="30" t="s">
        <v>253</v>
      </c>
      <c r="E185" s="30" t="s">
        <v>694</v>
      </c>
      <c r="F185" s="30">
        <v>8</v>
      </c>
      <c r="G185" s="30">
        <v>800</v>
      </c>
      <c r="H185" s="30">
        <v>1400</v>
      </c>
      <c r="I185" s="30" t="s">
        <v>217</v>
      </c>
      <c r="J185" s="30">
        <v>3.5</v>
      </c>
      <c r="K185" s="761"/>
      <c r="L185" s="761"/>
      <c r="M185" s="763"/>
      <c r="N185" s="757"/>
      <c r="O185" s="757"/>
      <c r="P185" s="757"/>
      <c r="Q185" s="757"/>
      <c r="R185" s="757"/>
      <c r="S185" s="757"/>
      <c r="T185" s="757"/>
      <c r="U185" s="757"/>
      <c r="V185" s="757"/>
      <c r="W185" s="759"/>
      <c r="X185" s="344" t="s">
        <v>697</v>
      </c>
      <c r="Y185" s="348" t="s">
        <v>1885</v>
      </c>
      <c r="Z185" s="348"/>
      <c r="AA185" s="469"/>
    </row>
    <row r="186" spans="1:27" x14ac:dyDescent="0.3">
      <c r="A186" s="78"/>
      <c r="B186" s="67"/>
      <c r="C186" s="67"/>
      <c r="D186" s="67"/>
      <c r="E186" s="67"/>
      <c r="F186" s="67"/>
      <c r="G186" s="67"/>
      <c r="H186" s="67"/>
      <c r="I186" s="67"/>
      <c r="J186" s="67"/>
      <c r="K186" s="67"/>
      <c r="L186" s="67"/>
      <c r="M186" s="79"/>
      <c r="N186" s="80"/>
      <c r="O186" s="80"/>
      <c r="P186" s="80"/>
      <c r="Q186" s="80"/>
      <c r="R186" s="80"/>
      <c r="S186" s="80"/>
      <c r="T186" s="80"/>
      <c r="U186" s="80"/>
      <c r="V186" s="80"/>
      <c r="W186" s="81"/>
      <c r="X186" s="82"/>
    </row>
    <row r="187" spans="1:27" ht="17.25" thickBot="1" x14ac:dyDescent="0.35">
      <c r="A187" s="20" t="s">
        <v>2213</v>
      </c>
    </row>
    <row r="188" spans="1:27" x14ac:dyDescent="0.3">
      <c r="K188" s="265" t="s">
        <v>524</v>
      </c>
      <c r="L188" s="62">
        <f t="shared" ref="L188:V188" si="4">SUM(L2:L14)</f>
        <v>170</v>
      </c>
      <c r="M188" s="56">
        <f t="shared" si="4"/>
        <v>726000</v>
      </c>
      <c r="N188" s="56">
        <f t="shared" si="4"/>
        <v>65</v>
      </c>
      <c r="O188" s="56">
        <f t="shared" si="4"/>
        <v>0</v>
      </c>
      <c r="P188" s="56">
        <f t="shared" si="4"/>
        <v>91</v>
      </c>
      <c r="Q188" s="56">
        <f t="shared" si="4"/>
        <v>0</v>
      </c>
      <c r="R188" s="56">
        <f t="shared" si="4"/>
        <v>0</v>
      </c>
      <c r="S188" s="56">
        <f t="shared" si="4"/>
        <v>30</v>
      </c>
      <c r="T188" s="56">
        <f t="shared" si="4"/>
        <v>0</v>
      </c>
      <c r="U188" s="56">
        <f t="shared" si="4"/>
        <v>0</v>
      </c>
      <c r="V188" s="57">
        <f t="shared" si="4"/>
        <v>112</v>
      </c>
    </row>
    <row r="189" spans="1:27" x14ac:dyDescent="0.3">
      <c r="K189" s="262" t="s">
        <v>525</v>
      </c>
      <c r="L189" s="63">
        <f t="shared" ref="L189:V189" si="5">SUM(L15:L24)</f>
        <v>90</v>
      </c>
      <c r="M189" s="55">
        <f t="shared" si="5"/>
        <v>673000</v>
      </c>
      <c r="N189" s="55">
        <f t="shared" si="5"/>
        <v>0</v>
      </c>
      <c r="O189" s="55">
        <f t="shared" si="5"/>
        <v>119</v>
      </c>
      <c r="P189" s="55">
        <f t="shared" si="5"/>
        <v>0</v>
      </c>
      <c r="Q189" s="55">
        <f t="shared" si="5"/>
        <v>0</v>
      </c>
      <c r="R189" s="55">
        <f t="shared" si="5"/>
        <v>0</v>
      </c>
      <c r="S189" s="55">
        <f t="shared" si="5"/>
        <v>0</v>
      </c>
      <c r="T189" s="55">
        <f t="shared" si="5"/>
        <v>0</v>
      </c>
      <c r="U189" s="55">
        <f t="shared" si="5"/>
        <v>0</v>
      </c>
      <c r="V189" s="58">
        <f t="shared" si="5"/>
        <v>252</v>
      </c>
    </row>
    <row r="190" spans="1:27" x14ac:dyDescent="0.3">
      <c r="K190" s="262" t="s">
        <v>526</v>
      </c>
      <c r="L190" s="63">
        <f t="shared" ref="L190:V190" si="6">SUM(L25:L35)</f>
        <v>125</v>
      </c>
      <c r="M190" s="55">
        <f t="shared" si="6"/>
        <v>615500</v>
      </c>
      <c r="N190" s="55">
        <f t="shared" si="6"/>
        <v>110</v>
      </c>
      <c r="O190" s="55">
        <f t="shared" si="6"/>
        <v>26</v>
      </c>
      <c r="P190" s="55">
        <f t="shared" si="6"/>
        <v>0</v>
      </c>
      <c r="Q190" s="55">
        <f t="shared" si="6"/>
        <v>0</v>
      </c>
      <c r="R190" s="55">
        <f t="shared" si="6"/>
        <v>0</v>
      </c>
      <c r="S190" s="55">
        <f t="shared" si="6"/>
        <v>0</v>
      </c>
      <c r="T190" s="55">
        <f t="shared" si="6"/>
        <v>12</v>
      </c>
      <c r="U190" s="55">
        <f t="shared" si="6"/>
        <v>0</v>
      </c>
      <c r="V190" s="58">
        <f t="shared" si="6"/>
        <v>168</v>
      </c>
    </row>
    <row r="191" spans="1:27" x14ac:dyDescent="0.3">
      <c r="K191" s="262" t="s">
        <v>527</v>
      </c>
      <c r="L191" s="63">
        <f t="shared" ref="L191:V191" si="7">SUM(L36:L43)</f>
        <v>90</v>
      </c>
      <c r="M191" s="55">
        <f t="shared" si="7"/>
        <v>489500</v>
      </c>
      <c r="N191" s="55">
        <f t="shared" si="7"/>
        <v>24</v>
      </c>
      <c r="O191" s="55">
        <f t="shared" si="7"/>
        <v>0</v>
      </c>
      <c r="P191" s="55">
        <f t="shared" si="7"/>
        <v>0</v>
      </c>
      <c r="Q191" s="55">
        <f t="shared" si="7"/>
        <v>0</v>
      </c>
      <c r="R191" s="55">
        <f t="shared" si="7"/>
        <v>0</v>
      </c>
      <c r="S191" s="55">
        <f t="shared" si="7"/>
        <v>107</v>
      </c>
      <c r="T191" s="55">
        <f t="shared" si="7"/>
        <v>0</v>
      </c>
      <c r="U191" s="55">
        <f t="shared" si="7"/>
        <v>0</v>
      </c>
      <c r="V191" s="58">
        <f t="shared" si="7"/>
        <v>224</v>
      </c>
    </row>
    <row r="192" spans="1:27" x14ac:dyDescent="0.3">
      <c r="K192" s="262" t="s">
        <v>530</v>
      </c>
      <c r="L192" s="63">
        <f t="shared" ref="L192:V192" si="8">SUM(L44:L52)</f>
        <v>110</v>
      </c>
      <c r="M192" s="55">
        <f t="shared" si="8"/>
        <v>577500</v>
      </c>
      <c r="N192" s="55">
        <f t="shared" si="8"/>
        <v>30</v>
      </c>
      <c r="O192" s="55">
        <f t="shared" si="8"/>
        <v>0</v>
      </c>
      <c r="P192" s="55">
        <f t="shared" si="8"/>
        <v>0</v>
      </c>
      <c r="Q192" s="55">
        <f t="shared" si="8"/>
        <v>0</v>
      </c>
      <c r="R192" s="55">
        <f t="shared" si="8"/>
        <v>93</v>
      </c>
      <c r="S192" s="55">
        <f t="shared" si="8"/>
        <v>12</v>
      </c>
      <c r="T192" s="55">
        <f t="shared" si="8"/>
        <v>0</v>
      </c>
      <c r="U192" s="55">
        <f t="shared" si="8"/>
        <v>45</v>
      </c>
      <c r="V192" s="58">
        <f t="shared" si="8"/>
        <v>224</v>
      </c>
    </row>
    <row r="193" spans="11:22" x14ac:dyDescent="0.3">
      <c r="K193" s="262" t="s">
        <v>1433</v>
      </c>
      <c r="L193" s="63">
        <f t="shared" ref="L193:V193" si="9">SUM(L53:L59)</f>
        <v>90</v>
      </c>
      <c r="M193" s="55">
        <f t="shared" si="9"/>
        <v>643500</v>
      </c>
      <c r="N193" s="55">
        <f t="shared" si="9"/>
        <v>69</v>
      </c>
      <c r="O193" s="55">
        <f t="shared" si="9"/>
        <v>0</v>
      </c>
      <c r="P193" s="55">
        <f t="shared" si="9"/>
        <v>0</v>
      </c>
      <c r="Q193" s="55">
        <f t="shared" si="9"/>
        <v>0</v>
      </c>
      <c r="R193" s="55">
        <f t="shared" si="9"/>
        <v>0</v>
      </c>
      <c r="S193" s="55">
        <f t="shared" si="9"/>
        <v>0</v>
      </c>
      <c r="T193" s="55">
        <f t="shared" si="9"/>
        <v>0</v>
      </c>
      <c r="U193" s="55">
        <f t="shared" si="9"/>
        <v>0</v>
      </c>
      <c r="V193" s="58">
        <f t="shared" si="9"/>
        <v>112</v>
      </c>
    </row>
    <row r="194" spans="11:22" x14ac:dyDescent="0.3">
      <c r="K194" s="262" t="s">
        <v>1571</v>
      </c>
      <c r="L194" s="63">
        <f t="shared" ref="L194:V194" si="10">SUM(L60:L72)</f>
        <v>180</v>
      </c>
      <c r="M194" s="55">
        <f t="shared" si="10"/>
        <v>839500</v>
      </c>
      <c r="N194" s="55">
        <f t="shared" si="10"/>
        <v>105</v>
      </c>
      <c r="O194" s="55">
        <f t="shared" si="10"/>
        <v>105</v>
      </c>
      <c r="P194" s="55">
        <f t="shared" si="10"/>
        <v>0</v>
      </c>
      <c r="Q194" s="55">
        <f t="shared" si="10"/>
        <v>0</v>
      </c>
      <c r="R194" s="55">
        <f t="shared" si="10"/>
        <v>0</v>
      </c>
      <c r="S194" s="55">
        <f t="shared" si="10"/>
        <v>0</v>
      </c>
      <c r="T194" s="55">
        <f t="shared" si="10"/>
        <v>0</v>
      </c>
      <c r="U194" s="55">
        <f t="shared" si="10"/>
        <v>0</v>
      </c>
      <c r="V194" s="58">
        <f t="shared" si="10"/>
        <v>168</v>
      </c>
    </row>
    <row r="195" spans="11:22" x14ac:dyDescent="0.3">
      <c r="K195" s="262" t="s">
        <v>528</v>
      </c>
      <c r="L195" s="63">
        <f t="shared" ref="L195:V195" si="11">L122</f>
        <v>675</v>
      </c>
      <c r="M195" s="55">
        <f t="shared" si="11"/>
        <v>2855500</v>
      </c>
      <c r="N195" s="55">
        <f t="shared" si="11"/>
        <v>133</v>
      </c>
      <c r="O195" s="55">
        <f t="shared" si="11"/>
        <v>246</v>
      </c>
      <c r="P195" s="55">
        <f t="shared" si="11"/>
        <v>89</v>
      </c>
      <c r="Q195" s="55">
        <f t="shared" si="11"/>
        <v>39</v>
      </c>
      <c r="R195" s="55">
        <f t="shared" si="11"/>
        <v>79</v>
      </c>
      <c r="S195" s="55">
        <f t="shared" si="11"/>
        <v>84</v>
      </c>
      <c r="T195" s="55">
        <f t="shared" si="11"/>
        <v>92</v>
      </c>
      <c r="U195" s="55">
        <f t="shared" si="11"/>
        <v>132</v>
      </c>
      <c r="V195" s="58">
        <f t="shared" si="11"/>
        <v>0</v>
      </c>
    </row>
    <row r="196" spans="11:22" x14ac:dyDescent="0.3">
      <c r="K196" s="263" t="s">
        <v>1434</v>
      </c>
      <c r="L196" s="63">
        <f t="shared" ref="L196:V196" si="12">L132</f>
        <v>240</v>
      </c>
      <c r="M196" s="55">
        <f t="shared" si="12"/>
        <v>1149000</v>
      </c>
      <c r="N196" s="55">
        <f t="shared" si="12"/>
        <v>84</v>
      </c>
      <c r="O196" s="55">
        <f t="shared" si="12"/>
        <v>117</v>
      </c>
      <c r="P196" s="55">
        <f t="shared" si="12"/>
        <v>57</v>
      </c>
      <c r="Q196" s="55">
        <f t="shared" si="12"/>
        <v>0</v>
      </c>
      <c r="R196" s="55">
        <f t="shared" si="12"/>
        <v>0</v>
      </c>
      <c r="S196" s="55">
        <f t="shared" si="12"/>
        <v>0</v>
      </c>
      <c r="T196" s="55">
        <f t="shared" si="12"/>
        <v>0</v>
      </c>
      <c r="U196" s="55">
        <f t="shared" si="12"/>
        <v>0</v>
      </c>
      <c r="V196" s="58">
        <f t="shared" si="12"/>
        <v>56</v>
      </c>
    </row>
    <row r="197" spans="11:22" x14ac:dyDescent="0.3">
      <c r="K197" s="263" t="s">
        <v>1435</v>
      </c>
      <c r="L197" s="63">
        <f>L142</f>
        <v>220</v>
      </c>
      <c r="M197" s="55">
        <f t="shared" ref="M197:V197" si="13">M142</f>
        <v>1026000</v>
      </c>
      <c r="N197" s="55">
        <f t="shared" si="13"/>
        <v>102</v>
      </c>
      <c r="O197" s="55">
        <f t="shared" si="13"/>
        <v>93</v>
      </c>
      <c r="P197" s="55">
        <f t="shared" si="13"/>
        <v>42</v>
      </c>
      <c r="Q197" s="55">
        <f t="shared" si="13"/>
        <v>0</v>
      </c>
      <c r="R197" s="55">
        <f t="shared" si="13"/>
        <v>0</v>
      </c>
      <c r="S197" s="55">
        <f t="shared" si="13"/>
        <v>0</v>
      </c>
      <c r="T197" s="55">
        <f t="shared" si="13"/>
        <v>0</v>
      </c>
      <c r="U197" s="55">
        <f t="shared" si="13"/>
        <v>0</v>
      </c>
      <c r="V197" s="58">
        <f t="shared" si="13"/>
        <v>84</v>
      </c>
    </row>
    <row r="198" spans="11:22" ht="17.25" thickBot="1" x14ac:dyDescent="0.35">
      <c r="K198" s="264" t="s">
        <v>1572</v>
      </c>
      <c r="L198" s="64">
        <f t="shared" ref="L198:V198" si="14">SUM(L143:L145)</f>
        <v>75</v>
      </c>
      <c r="M198" s="59">
        <f t="shared" si="14"/>
        <v>325500</v>
      </c>
      <c r="N198" s="59">
        <f t="shared" si="14"/>
        <v>0</v>
      </c>
      <c r="O198" s="59">
        <f t="shared" si="14"/>
        <v>0</v>
      </c>
      <c r="P198" s="59">
        <f t="shared" si="14"/>
        <v>84</v>
      </c>
      <c r="Q198" s="59">
        <f t="shared" si="14"/>
        <v>0</v>
      </c>
      <c r="R198" s="59">
        <f t="shared" si="14"/>
        <v>0</v>
      </c>
      <c r="S198" s="59">
        <f t="shared" si="14"/>
        <v>0</v>
      </c>
      <c r="T198" s="59">
        <f t="shared" si="14"/>
        <v>0</v>
      </c>
      <c r="U198" s="59">
        <f t="shared" si="14"/>
        <v>0</v>
      </c>
      <c r="V198" s="60">
        <f t="shared" si="14"/>
        <v>0</v>
      </c>
    </row>
  </sheetData>
  <autoFilter ref="A1:AA185" xr:uid="{317733F4-9A76-41C1-B337-05F24741EDBE}"/>
  <mergeCells count="255">
    <mergeCell ref="K3:K4"/>
    <mergeCell ref="L3:L4"/>
    <mergeCell ref="M3:M4"/>
    <mergeCell ref="P3:P4"/>
    <mergeCell ref="Q3:Q4"/>
    <mergeCell ref="R3:R4"/>
    <mergeCell ref="K18:K19"/>
    <mergeCell ref="Q18:Q19"/>
    <mergeCell ref="R18:R19"/>
    <mergeCell ref="L9:L10"/>
    <mergeCell ref="M9:M10"/>
    <mergeCell ref="R9:R10"/>
    <mergeCell ref="V3:V4"/>
    <mergeCell ref="N3:N4"/>
    <mergeCell ref="O3:O4"/>
    <mergeCell ref="W3:W4"/>
    <mergeCell ref="Y5:AA5"/>
    <mergeCell ref="Y75:Y76"/>
    <mergeCell ref="Z75:Z76"/>
    <mergeCell ref="AA75:AA76"/>
    <mergeCell ref="S3:S4"/>
    <mergeCell ref="T3:T4"/>
    <mergeCell ref="U3:U4"/>
    <mergeCell ref="W18:W19"/>
    <mergeCell ref="U75:U76"/>
    <mergeCell ref="V75:V76"/>
    <mergeCell ref="T18:T19"/>
    <mergeCell ref="S75:S76"/>
    <mergeCell ref="T75:T76"/>
    <mergeCell ref="T26:T27"/>
    <mergeCell ref="S26:S27"/>
    <mergeCell ref="N9:N10"/>
    <mergeCell ref="V9:V10"/>
    <mergeCell ref="V18:V19"/>
    <mergeCell ref="W9:W10"/>
    <mergeCell ref="Q9:Q10"/>
    <mergeCell ref="A165:A181"/>
    <mergeCell ref="M26:M27"/>
    <mergeCell ref="N26:N27"/>
    <mergeCell ref="O26:O27"/>
    <mergeCell ref="L77:L78"/>
    <mergeCell ref="P26:P27"/>
    <mergeCell ref="Q26:Q27"/>
    <mergeCell ref="O89:O90"/>
    <mergeCell ref="P89:P90"/>
    <mergeCell ref="L82:L83"/>
    <mergeCell ref="M82:M83"/>
    <mergeCell ref="N82:N83"/>
    <mergeCell ref="O82:O83"/>
    <mergeCell ref="P82:P83"/>
    <mergeCell ref="A146:A164"/>
    <mergeCell ref="A133:A142"/>
    <mergeCell ref="Q75:Q76"/>
    <mergeCell ref="A123:A132"/>
    <mergeCell ref="M89:M90"/>
    <mergeCell ref="N89:N90"/>
    <mergeCell ref="A25:A35"/>
    <mergeCell ref="L89:L90"/>
    <mergeCell ref="K95:K97"/>
    <mergeCell ref="O116:O117"/>
    <mergeCell ref="A53:A59"/>
    <mergeCell ref="K77:K78"/>
    <mergeCell ref="K82:K83"/>
    <mergeCell ref="K85:K86"/>
    <mergeCell ref="K89:K90"/>
    <mergeCell ref="L103:L104"/>
    <mergeCell ref="L18:L19"/>
    <mergeCell ref="L95:L97"/>
    <mergeCell ref="A60:A72"/>
    <mergeCell ref="B73:B74"/>
    <mergeCell ref="C73:C74"/>
    <mergeCell ref="D73:D74"/>
    <mergeCell ref="L75:L76"/>
    <mergeCell ref="L26:L27"/>
    <mergeCell ref="M116:M117"/>
    <mergeCell ref="N116:N117"/>
    <mergeCell ref="S18:S19"/>
    <mergeCell ref="M105:M106"/>
    <mergeCell ref="N105:N106"/>
    <mergeCell ref="O105:O106"/>
    <mergeCell ref="P105:P106"/>
    <mergeCell ref="Q105:Q106"/>
    <mergeCell ref="R105:R106"/>
    <mergeCell ref="S105:S106"/>
    <mergeCell ref="O77:O78"/>
    <mergeCell ref="P77:P78"/>
    <mergeCell ref="Q77:Q78"/>
    <mergeCell ref="R77:R78"/>
    <mergeCell ref="M77:M78"/>
    <mergeCell ref="N77:N78"/>
    <mergeCell ref="M75:M76"/>
    <mergeCell ref="N75:N76"/>
    <mergeCell ref="P75:P76"/>
    <mergeCell ref="O75:O76"/>
    <mergeCell ref="M18:M19"/>
    <mergeCell ref="M103:M104"/>
    <mergeCell ref="N103:N104"/>
    <mergeCell ref="O103:O104"/>
    <mergeCell ref="A2:A14"/>
    <mergeCell ref="N18:N19"/>
    <mergeCell ref="O18:O19"/>
    <mergeCell ref="P18:P19"/>
    <mergeCell ref="O9:O10"/>
    <mergeCell ref="P9:P10"/>
    <mergeCell ref="K9:K10"/>
    <mergeCell ref="K26:K27"/>
    <mergeCell ref="K75:K76"/>
    <mergeCell ref="A36:A43"/>
    <mergeCell ref="A44:A52"/>
    <mergeCell ref="A73:A121"/>
    <mergeCell ref="K120:K121"/>
    <mergeCell ref="L120:L121"/>
    <mergeCell ref="M120:M121"/>
    <mergeCell ref="N120:N121"/>
    <mergeCell ref="O120:O121"/>
    <mergeCell ref="P120:P121"/>
    <mergeCell ref="K105:K106"/>
    <mergeCell ref="K116:K117"/>
    <mergeCell ref="L116:L117"/>
    <mergeCell ref="A15:A24"/>
    <mergeCell ref="K103:K104"/>
    <mergeCell ref="L105:L106"/>
    <mergeCell ref="S9:S10"/>
    <mergeCell ref="T9:T10"/>
    <mergeCell ref="U9:U10"/>
    <mergeCell ref="L85:L86"/>
    <mergeCell ref="M85:M86"/>
    <mergeCell ref="N85:N86"/>
    <mergeCell ref="O85:O86"/>
    <mergeCell ref="P85:P86"/>
    <mergeCell ref="Q85:Q86"/>
    <mergeCell ref="R85:R86"/>
    <mergeCell ref="S85:S86"/>
    <mergeCell ref="T85:T86"/>
    <mergeCell ref="U85:U86"/>
    <mergeCell ref="M73:M74"/>
    <mergeCell ref="N73:N74"/>
    <mergeCell ref="O73:O74"/>
    <mergeCell ref="P73:P74"/>
    <mergeCell ref="Q73:Q74"/>
    <mergeCell ref="R73:R74"/>
    <mergeCell ref="S73:S74"/>
    <mergeCell ref="T73:T74"/>
    <mergeCell ref="S77:S78"/>
    <mergeCell ref="T77:T78"/>
    <mergeCell ref="U77:U78"/>
    <mergeCell ref="P103:P104"/>
    <mergeCell ref="Q103:Q104"/>
    <mergeCell ref="R103:R104"/>
    <mergeCell ref="M95:M97"/>
    <mergeCell ref="N95:N97"/>
    <mergeCell ref="O95:O97"/>
    <mergeCell ref="W116:W117"/>
    <mergeCell ref="U89:U90"/>
    <mergeCell ref="W77:W78"/>
    <mergeCell ref="U95:U97"/>
    <mergeCell ref="S82:S83"/>
    <mergeCell ref="T82:T83"/>
    <mergeCell ref="U82:U83"/>
    <mergeCell ref="Q89:Q90"/>
    <mergeCell ref="R89:R90"/>
    <mergeCell ref="S89:S90"/>
    <mergeCell ref="T89:T90"/>
    <mergeCell ref="V105:V106"/>
    <mergeCell ref="W105:W106"/>
    <mergeCell ref="U105:U106"/>
    <mergeCell ref="U103:U104"/>
    <mergeCell ref="V103:V104"/>
    <mergeCell ref="W103:W104"/>
    <mergeCell ref="V95:V97"/>
    <mergeCell ref="U18:U19"/>
    <mergeCell ref="W75:W76"/>
    <mergeCell ref="U26:U27"/>
    <mergeCell ref="V26:V27"/>
    <mergeCell ref="K11:K12"/>
    <mergeCell ref="L11:L12"/>
    <mergeCell ref="M11:M12"/>
    <mergeCell ref="N11:N12"/>
    <mergeCell ref="O11:O12"/>
    <mergeCell ref="P11:P12"/>
    <mergeCell ref="Q11:Q12"/>
    <mergeCell ref="R11:R12"/>
    <mergeCell ref="S11:S12"/>
    <mergeCell ref="W11:W12"/>
    <mergeCell ref="V89:V90"/>
    <mergeCell ref="W89:W90"/>
    <mergeCell ref="V82:V83"/>
    <mergeCell ref="W82:W83"/>
    <mergeCell ref="W26:W27"/>
    <mergeCell ref="U73:U74"/>
    <mergeCell ref="V73:V74"/>
    <mergeCell ref="W73:W74"/>
    <mergeCell ref="V85:V86"/>
    <mergeCell ref="W85:W86"/>
    <mergeCell ref="V77:V78"/>
    <mergeCell ref="U184:U185"/>
    <mergeCell ref="T11:T12"/>
    <mergeCell ref="U11:U12"/>
    <mergeCell ref="V11:V12"/>
    <mergeCell ref="Q82:Q83"/>
    <mergeCell ref="S103:S104"/>
    <mergeCell ref="T103:T104"/>
    <mergeCell ref="P95:P97"/>
    <mergeCell ref="Q95:Q97"/>
    <mergeCell ref="R95:R97"/>
    <mergeCell ref="S95:S97"/>
    <mergeCell ref="T95:T97"/>
    <mergeCell ref="P116:P117"/>
    <mergeCell ref="Q116:Q117"/>
    <mergeCell ref="R116:R117"/>
    <mergeCell ref="S116:S117"/>
    <mergeCell ref="T116:T117"/>
    <mergeCell ref="U116:U117"/>
    <mergeCell ref="V116:V117"/>
    <mergeCell ref="T105:T106"/>
    <mergeCell ref="R82:R83"/>
    <mergeCell ref="R75:R76"/>
    <mergeCell ref="R26:R27"/>
    <mergeCell ref="Q120:Q121"/>
    <mergeCell ref="L118:L119"/>
    <mergeCell ref="K118:K119"/>
    <mergeCell ref="N184:N185"/>
    <mergeCell ref="O184:O185"/>
    <mergeCell ref="P184:P185"/>
    <mergeCell ref="Q184:Q185"/>
    <mergeCell ref="R184:R185"/>
    <mergeCell ref="S184:S185"/>
    <mergeCell ref="T184:T185"/>
    <mergeCell ref="R120:R121"/>
    <mergeCell ref="S120:S121"/>
    <mergeCell ref="T120:T121"/>
    <mergeCell ref="A183:A185"/>
    <mergeCell ref="U120:U121"/>
    <mergeCell ref="V120:V121"/>
    <mergeCell ref="Y31:AA31"/>
    <mergeCell ref="Y57:AA57"/>
    <mergeCell ref="Z20:AA20"/>
    <mergeCell ref="A143:A145"/>
    <mergeCell ref="V184:V185"/>
    <mergeCell ref="W184:W185"/>
    <mergeCell ref="K184:K185"/>
    <mergeCell ref="L184:L185"/>
    <mergeCell ref="M184:M185"/>
    <mergeCell ref="U118:U119"/>
    <mergeCell ref="T118:T119"/>
    <mergeCell ref="V118:V119"/>
    <mergeCell ref="S118:S119"/>
    <mergeCell ref="R118:R119"/>
    <mergeCell ref="Q118:Q119"/>
    <mergeCell ref="P118:P119"/>
    <mergeCell ref="O118:O119"/>
    <mergeCell ref="N118:N119"/>
    <mergeCell ref="M118:M119"/>
    <mergeCell ref="K73:K74"/>
    <mergeCell ref="L73:L74"/>
  </mergeCells>
  <phoneticPr fontId="5" type="noConversion"/>
  <pageMargins left="0.70866141732283472" right="0.70866141732283472" top="0.55118110236220474" bottom="0.55118110236220474" header="0.31496062992125984" footer="0.31496062992125984"/>
  <pageSetup paperSize="8" orientation="landscape" horizontalDpi="1200" verticalDpi="1200" r:id="rId1"/>
  <headerFooter>
    <oddHeader>&amp;L&amp;"黑体,加粗"&amp;10附件三、武学招式</oddHeader>
    <oddFooter>&amp;C&amp;"黑体,加粗"&amp;9第&amp;P页，共&amp;N页</oddFooter>
  </headerFooter>
  <rowBreaks count="1" manualBreakCount="1">
    <brk id="121" max="16383" man="1"/>
  </row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42"/>
  <sheetViews>
    <sheetView workbookViewId="0">
      <selection activeCell="N28" sqref="N28"/>
    </sheetView>
  </sheetViews>
  <sheetFormatPr defaultRowHeight="13.5" x14ac:dyDescent="0.15"/>
  <cols>
    <col min="1" max="1" width="4.5" style="1" customWidth="1"/>
    <col min="2" max="2" width="16.375" style="1" customWidth="1"/>
    <col min="3" max="3" width="20" style="1" customWidth="1"/>
    <col min="4" max="4" width="27.375" style="1" customWidth="1"/>
    <col min="5" max="5" width="26.5" style="1" customWidth="1"/>
    <col min="7" max="7" width="12.75" bestFit="1" customWidth="1"/>
  </cols>
  <sheetData>
    <row r="1" spans="1:5" ht="18" customHeight="1" thickBot="1" x14ac:dyDescent="0.2">
      <c r="A1" s="136" t="s">
        <v>321</v>
      </c>
      <c r="B1" s="138" t="s">
        <v>913</v>
      </c>
      <c r="C1" s="138" t="s">
        <v>360</v>
      </c>
      <c r="D1" s="137" t="s">
        <v>359</v>
      </c>
      <c r="E1" s="139" t="s">
        <v>17</v>
      </c>
    </row>
    <row r="2" spans="1:5" ht="18" customHeight="1" x14ac:dyDescent="0.15">
      <c r="A2" s="40">
        <v>1</v>
      </c>
      <c r="B2" s="41" t="s">
        <v>459</v>
      </c>
      <c r="C2" s="41" t="s">
        <v>479</v>
      </c>
      <c r="D2" s="41" t="s">
        <v>460</v>
      </c>
      <c r="E2" s="47" t="s">
        <v>918</v>
      </c>
    </row>
    <row r="3" spans="1:5" ht="18" customHeight="1" x14ac:dyDescent="0.15">
      <c r="A3" s="42">
        <v>2</v>
      </c>
      <c r="B3" s="2" t="s">
        <v>461</v>
      </c>
      <c r="C3" s="3" t="s">
        <v>479</v>
      </c>
      <c r="D3" s="3" t="s">
        <v>462</v>
      </c>
      <c r="E3" s="43" t="s">
        <v>918</v>
      </c>
    </row>
    <row r="4" spans="1:5" ht="18" customHeight="1" x14ac:dyDescent="0.15">
      <c r="A4" s="42">
        <v>3</v>
      </c>
      <c r="B4" s="3" t="s">
        <v>463</v>
      </c>
      <c r="C4" s="3" t="s">
        <v>479</v>
      </c>
      <c r="D4" s="3" t="s">
        <v>464</v>
      </c>
      <c r="E4" s="43" t="s">
        <v>918</v>
      </c>
    </row>
    <row r="5" spans="1:5" ht="18" customHeight="1" x14ac:dyDescent="0.15">
      <c r="A5" s="42">
        <v>4</v>
      </c>
      <c r="B5" s="3" t="s">
        <v>465</v>
      </c>
      <c r="C5" s="3" t="s">
        <v>479</v>
      </c>
      <c r="D5" s="3" t="s">
        <v>466</v>
      </c>
      <c r="E5" s="43" t="s">
        <v>918</v>
      </c>
    </row>
    <row r="6" spans="1:5" ht="18" customHeight="1" x14ac:dyDescent="0.15">
      <c r="A6" s="42">
        <v>5</v>
      </c>
      <c r="B6" s="3" t="s">
        <v>467</v>
      </c>
      <c r="C6" s="3" t="s">
        <v>479</v>
      </c>
      <c r="D6" s="3" t="s">
        <v>468</v>
      </c>
      <c r="E6" s="43" t="s">
        <v>918</v>
      </c>
    </row>
    <row r="7" spans="1:5" ht="18" customHeight="1" x14ac:dyDescent="0.15">
      <c r="A7" s="42">
        <v>6</v>
      </c>
      <c r="B7" s="3" t="s">
        <v>469</v>
      </c>
      <c r="C7" s="3" t="s">
        <v>479</v>
      </c>
      <c r="D7" s="3" t="s">
        <v>471</v>
      </c>
      <c r="E7" s="43" t="s">
        <v>918</v>
      </c>
    </row>
    <row r="8" spans="1:5" ht="18" customHeight="1" thickBot="1" x14ac:dyDescent="0.2">
      <c r="A8" s="44">
        <v>7</v>
      </c>
      <c r="B8" s="46" t="s">
        <v>470</v>
      </c>
      <c r="C8" s="46" t="s">
        <v>479</v>
      </c>
      <c r="D8" s="46" t="s">
        <v>472</v>
      </c>
      <c r="E8" s="48" t="s">
        <v>918</v>
      </c>
    </row>
    <row r="9" spans="1:5" ht="18" customHeight="1" x14ac:dyDescent="0.15">
      <c r="A9" s="140">
        <v>1</v>
      </c>
      <c r="B9" s="141" t="s">
        <v>473</v>
      </c>
      <c r="C9" s="141" t="s">
        <v>910</v>
      </c>
      <c r="D9" s="141" t="s">
        <v>474</v>
      </c>
      <c r="E9" s="142" t="s">
        <v>907</v>
      </c>
    </row>
    <row r="10" spans="1:5" ht="18" customHeight="1" x14ac:dyDescent="0.15">
      <c r="A10" s="42">
        <v>2</v>
      </c>
      <c r="B10" s="3" t="s">
        <v>476</v>
      </c>
      <c r="C10" s="3" t="s">
        <v>911</v>
      </c>
      <c r="D10" s="3" t="s">
        <v>475</v>
      </c>
      <c r="E10" s="43" t="s">
        <v>908</v>
      </c>
    </row>
    <row r="11" spans="1:5" ht="18" customHeight="1" thickBot="1" x14ac:dyDescent="0.2">
      <c r="A11" s="49">
        <v>3</v>
      </c>
      <c r="B11" s="50" t="s">
        <v>477</v>
      </c>
      <c r="C11" s="50" t="s">
        <v>912</v>
      </c>
      <c r="D11" s="50" t="s">
        <v>478</v>
      </c>
      <c r="E11" s="51" t="s">
        <v>909</v>
      </c>
    </row>
    <row r="12" spans="1:5" ht="18" customHeight="1" x14ac:dyDescent="0.15">
      <c r="A12" s="40">
        <v>1</v>
      </c>
      <c r="B12" s="41" t="s">
        <v>364</v>
      </c>
      <c r="C12" s="41" t="s">
        <v>481</v>
      </c>
      <c r="D12" s="41" t="s">
        <v>365</v>
      </c>
      <c r="E12" s="47"/>
    </row>
    <row r="13" spans="1:5" ht="18" customHeight="1" x14ac:dyDescent="0.15">
      <c r="A13" s="42">
        <v>2</v>
      </c>
      <c r="B13" s="3" t="s">
        <v>363</v>
      </c>
      <c r="C13" s="2" t="s">
        <v>480</v>
      </c>
      <c r="D13" s="3" t="s">
        <v>366</v>
      </c>
      <c r="E13" s="43"/>
    </row>
    <row r="14" spans="1:5" ht="18" customHeight="1" x14ac:dyDescent="0.15">
      <c r="A14" s="42">
        <v>3</v>
      </c>
      <c r="B14" s="3" t="s">
        <v>361</v>
      </c>
      <c r="C14" s="2" t="s">
        <v>480</v>
      </c>
      <c r="D14" s="3" t="s">
        <v>367</v>
      </c>
      <c r="E14" s="43"/>
    </row>
    <row r="15" spans="1:5" ht="18" customHeight="1" x14ac:dyDescent="0.15">
      <c r="A15" s="42">
        <v>4</v>
      </c>
      <c r="B15" s="3" t="s">
        <v>362</v>
      </c>
      <c r="C15" s="2" t="s">
        <v>480</v>
      </c>
      <c r="D15" s="3" t="s">
        <v>368</v>
      </c>
      <c r="E15" s="43"/>
    </row>
    <row r="16" spans="1:5" ht="18" customHeight="1" x14ac:dyDescent="0.15">
      <c r="A16" s="42">
        <v>5</v>
      </c>
      <c r="B16" s="3" t="s">
        <v>369</v>
      </c>
      <c r="C16" s="2" t="s">
        <v>483</v>
      </c>
      <c r="D16" s="3" t="s">
        <v>370</v>
      </c>
      <c r="E16" s="43"/>
    </row>
    <row r="17" spans="1:7" ht="18" customHeight="1" x14ac:dyDescent="0.15">
      <c r="A17" s="42">
        <v>6</v>
      </c>
      <c r="B17" s="3" t="s">
        <v>371</v>
      </c>
      <c r="C17" s="2" t="s">
        <v>483</v>
      </c>
      <c r="D17" s="3" t="s">
        <v>372</v>
      </c>
      <c r="E17" s="43"/>
    </row>
    <row r="18" spans="1:7" ht="18" customHeight="1" thickBot="1" x14ac:dyDescent="0.2">
      <c r="A18" s="44">
        <v>7</v>
      </c>
      <c r="B18" s="46" t="s">
        <v>373</v>
      </c>
      <c r="C18" s="45" t="s">
        <v>482</v>
      </c>
      <c r="D18" s="46" t="s">
        <v>374</v>
      </c>
      <c r="E18" s="48"/>
    </row>
    <row r="19" spans="1:7" ht="18" customHeight="1" x14ac:dyDescent="0.15">
      <c r="A19" s="140">
        <v>1</v>
      </c>
      <c r="B19" s="141" t="s">
        <v>2934</v>
      </c>
      <c r="C19" s="141" t="s">
        <v>916</v>
      </c>
      <c r="D19" s="141" t="s">
        <v>1725</v>
      </c>
      <c r="E19" s="142" t="s">
        <v>915</v>
      </c>
    </row>
    <row r="20" spans="1:7" ht="18" customHeight="1" thickBot="1" x14ac:dyDescent="0.2">
      <c r="A20" s="44">
        <v>2</v>
      </c>
      <c r="B20" s="46" t="s">
        <v>914</v>
      </c>
      <c r="C20" s="46" t="s">
        <v>916</v>
      </c>
      <c r="D20" s="46" t="s">
        <v>917</v>
      </c>
      <c r="E20" s="48" t="s">
        <v>915</v>
      </c>
    </row>
    <row r="21" spans="1:7" ht="18" customHeight="1" thickBot="1" x14ac:dyDescent="0.25">
      <c r="A21" s="192" t="s">
        <v>1211</v>
      </c>
      <c r="B21" s="193" t="s">
        <v>1212</v>
      </c>
      <c r="C21" s="193" t="s">
        <v>1213</v>
      </c>
      <c r="D21" s="193" t="s">
        <v>1214</v>
      </c>
      <c r="E21" s="194" t="s">
        <v>1215</v>
      </c>
    </row>
    <row r="22" spans="1:7" ht="18" customHeight="1" x14ac:dyDescent="0.2">
      <c r="A22" s="195">
        <v>1</v>
      </c>
      <c r="B22" s="196" t="s">
        <v>1216</v>
      </c>
      <c r="C22" s="196" t="s">
        <v>1239</v>
      </c>
      <c r="D22" s="196" t="s">
        <v>1240</v>
      </c>
      <c r="E22" s="197" t="s">
        <v>1241</v>
      </c>
    </row>
    <row r="23" spans="1:7" ht="18" customHeight="1" x14ac:dyDescent="0.2">
      <c r="A23" s="198">
        <v>2</v>
      </c>
      <c r="B23" s="199" t="s">
        <v>1217</v>
      </c>
      <c r="C23" s="199" t="s">
        <v>1239</v>
      </c>
      <c r="D23" s="199" t="s">
        <v>1242</v>
      </c>
      <c r="E23" s="200" t="s">
        <v>1243</v>
      </c>
    </row>
    <row r="24" spans="1:7" ht="18" customHeight="1" x14ac:dyDescent="0.2">
      <c r="A24" s="198">
        <v>3</v>
      </c>
      <c r="B24" s="199" t="s">
        <v>1218</v>
      </c>
      <c r="C24" s="199" t="s">
        <v>1239</v>
      </c>
      <c r="D24" s="201" t="s">
        <v>1244</v>
      </c>
      <c r="E24" s="200" t="s">
        <v>1219</v>
      </c>
    </row>
    <row r="25" spans="1:7" ht="18" customHeight="1" x14ac:dyDescent="0.2">
      <c r="A25" s="198">
        <v>4</v>
      </c>
      <c r="B25" s="199" t="s">
        <v>1220</v>
      </c>
      <c r="C25" s="199" t="s">
        <v>1245</v>
      </c>
      <c r="D25" s="199" t="s">
        <v>1246</v>
      </c>
      <c r="E25" s="200" t="s">
        <v>1247</v>
      </c>
    </row>
    <row r="26" spans="1:7" ht="18" customHeight="1" x14ac:dyDescent="0.2">
      <c r="A26" s="198">
        <v>5</v>
      </c>
      <c r="B26" s="199" t="s">
        <v>1221</v>
      </c>
      <c r="C26" s="199" t="s">
        <v>1245</v>
      </c>
      <c r="D26" s="199" t="s">
        <v>1248</v>
      </c>
      <c r="E26" s="200" t="s">
        <v>1247</v>
      </c>
    </row>
    <row r="27" spans="1:7" ht="18" customHeight="1" thickBot="1" x14ac:dyDescent="0.25">
      <c r="A27" s="202">
        <v>6</v>
      </c>
      <c r="B27" s="203" t="s">
        <v>1222</v>
      </c>
      <c r="C27" s="203" t="s">
        <v>1245</v>
      </c>
      <c r="D27" s="203" t="s">
        <v>1249</v>
      </c>
      <c r="E27" s="204" t="s">
        <v>1250</v>
      </c>
    </row>
    <row r="28" spans="1:7" ht="18" customHeight="1" x14ac:dyDescent="0.2">
      <c r="A28" s="195">
        <v>1</v>
      </c>
      <c r="B28" s="196" t="s">
        <v>1223</v>
      </c>
      <c r="C28" s="196" t="s">
        <v>1224</v>
      </c>
      <c r="D28" s="196" t="s">
        <v>1251</v>
      </c>
      <c r="E28" s="197" t="s">
        <v>1252</v>
      </c>
    </row>
    <row r="29" spans="1:7" ht="18" customHeight="1" x14ac:dyDescent="0.2">
      <c r="A29" s="198">
        <v>2</v>
      </c>
      <c r="B29" s="199" t="s">
        <v>1225</v>
      </c>
      <c r="C29" s="199" t="s">
        <v>1226</v>
      </c>
      <c r="D29" s="201" t="s">
        <v>1253</v>
      </c>
      <c r="E29" s="200" t="s">
        <v>1254</v>
      </c>
      <c r="G29" s="65"/>
    </row>
    <row r="30" spans="1:7" ht="18" customHeight="1" x14ac:dyDescent="0.2">
      <c r="A30" s="198">
        <v>3</v>
      </c>
      <c r="B30" s="199" t="s">
        <v>1227</v>
      </c>
      <c r="C30" s="199" t="s">
        <v>1228</v>
      </c>
      <c r="D30" s="199" t="s">
        <v>1255</v>
      </c>
      <c r="E30" s="200" t="s">
        <v>1256</v>
      </c>
    </row>
    <row r="31" spans="1:7" ht="18" customHeight="1" x14ac:dyDescent="0.2">
      <c r="A31" s="198">
        <v>4</v>
      </c>
      <c r="B31" s="199" t="s">
        <v>1229</v>
      </c>
      <c r="C31" s="199" t="s">
        <v>1228</v>
      </c>
      <c r="D31" s="199" t="s">
        <v>1257</v>
      </c>
      <c r="E31" s="200" t="s">
        <v>1258</v>
      </c>
    </row>
    <row r="32" spans="1:7" ht="18" customHeight="1" x14ac:dyDescent="0.2">
      <c r="A32" s="198">
        <v>5</v>
      </c>
      <c r="B32" s="199" t="s">
        <v>1230</v>
      </c>
      <c r="C32" s="199" t="s">
        <v>1231</v>
      </c>
      <c r="D32" s="199" t="s">
        <v>1259</v>
      </c>
      <c r="E32" s="200" t="s">
        <v>1260</v>
      </c>
    </row>
    <row r="33" spans="1:7" ht="18" customHeight="1" x14ac:dyDescent="0.2">
      <c r="A33" s="198">
        <v>6</v>
      </c>
      <c r="B33" s="199" t="s">
        <v>1232</v>
      </c>
      <c r="C33" s="199" t="s">
        <v>1231</v>
      </c>
      <c r="D33" s="199" t="s">
        <v>1261</v>
      </c>
      <c r="E33" s="200" t="s">
        <v>1262</v>
      </c>
    </row>
    <row r="34" spans="1:7" ht="18" customHeight="1" x14ac:dyDescent="0.2">
      <c r="A34" s="198">
        <v>7</v>
      </c>
      <c r="B34" s="199" t="s">
        <v>1233</v>
      </c>
      <c r="C34" s="199" t="s">
        <v>1231</v>
      </c>
      <c r="D34" s="199" t="s">
        <v>1263</v>
      </c>
      <c r="E34" s="200" t="s">
        <v>1264</v>
      </c>
    </row>
    <row r="35" spans="1:7" ht="18" customHeight="1" thickBot="1" x14ac:dyDescent="0.25">
      <c r="A35" s="202">
        <v>8</v>
      </c>
      <c r="B35" s="203" t="s">
        <v>1234</v>
      </c>
      <c r="C35" s="203" t="s">
        <v>1231</v>
      </c>
      <c r="D35" s="203" t="s">
        <v>1265</v>
      </c>
      <c r="E35" s="204" t="s">
        <v>1266</v>
      </c>
    </row>
    <row r="36" spans="1:7" ht="18" customHeight="1" x14ac:dyDescent="0.2">
      <c r="A36" s="195" t="s">
        <v>1206</v>
      </c>
      <c r="B36" s="234" t="s">
        <v>568</v>
      </c>
      <c r="C36" s="196" t="s">
        <v>1267</v>
      </c>
      <c r="D36" s="243" t="s">
        <v>1268</v>
      </c>
      <c r="E36" s="197" t="s">
        <v>1269</v>
      </c>
    </row>
    <row r="37" spans="1:7" ht="18" customHeight="1" x14ac:dyDescent="0.2">
      <c r="A37" s="198" t="s">
        <v>1207</v>
      </c>
      <c r="B37" s="151" t="s">
        <v>3001</v>
      </c>
      <c r="C37" s="678" t="s">
        <v>3002</v>
      </c>
      <c r="D37" s="201" t="s">
        <v>1270</v>
      </c>
      <c r="E37" s="200" t="s">
        <v>1271</v>
      </c>
    </row>
    <row r="38" spans="1:7" ht="18" customHeight="1" x14ac:dyDescent="0.2">
      <c r="A38" s="198" t="s">
        <v>1208</v>
      </c>
      <c r="B38" s="151" t="s">
        <v>1202</v>
      </c>
      <c r="C38" s="199" t="s">
        <v>1235</v>
      </c>
      <c r="D38" s="241" t="s">
        <v>1272</v>
      </c>
      <c r="E38" s="200" t="s">
        <v>1273</v>
      </c>
      <c r="G38" s="65"/>
    </row>
    <row r="39" spans="1:7" ht="18" customHeight="1" x14ac:dyDescent="0.2">
      <c r="A39" s="198" t="s">
        <v>1209</v>
      </c>
      <c r="B39" s="151" t="s">
        <v>1467</v>
      </c>
      <c r="C39" s="199" t="s">
        <v>1235</v>
      </c>
      <c r="D39" s="201" t="s">
        <v>1274</v>
      </c>
      <c r="E39" s="200" t="s">
        <v>1275</v>
      </c>
      <c r="G39" s="65"/>
    </row>
    <row r="40" spans="1:7" ht="18" customHeight="1" thickBot="1" x14ac:dyDescent="0.25">
      <c r="A40" s="205" t="s">
        <v>1210</v>
      </c>
      <c r="B40" s="235" t="s">
        <v>1203</v>
      </c>
      <c r="C40" s="206" t="s">
        <v>1235</v>
      </c>
      <c r="D40" s="242" t="s">
        <v>1276</v>
      </c>
      <c r="E40" s="207" t="s">
        <v>1277</v>
      </c>
      <c r="G40" s="65"/>
    </row>
    <row r="41" spans="1:7" ht="18" customHeight="1" x14ac:dyDescent="0.2">
      <c r="A41" s="195" t="s">
        <v>1204</v>
      </c>
      <c r="B41" s="196" t="s">
        <v>1236</v>
      </c>
      <c r="C41" s="196" t="s">
        <v>1237</v>
      </c>
      <c r="D41" s="609" t="s">
        <v>2745</v>
      </c>
      <c r="E41" s="197" t="s">
        <v>1278</v>
      </c>
      <c r="G41" s="65"/>
    </row>
    <row r="42" spans="1:7" ht="18" customHeight="1" thickBot="1" x14ac:dyDescent="0.25">
      <c r="A42" s="202" t="s">
        <v>1205</v>
      </c>
      <c r="B42" s="352" t="s">
        <v>1739</v>
      </c>
      <c r="C42" s="208" t="s">
        <v>1238</v>
      </c>
      <c r="D42" s="353" t="s">
        <v>1279</v>
      </c>
      <c r="E42" s="204" t="s">
        <v>1280</v>
      </c>
      <c r="G42" s="65"/>
    </row>
  </sheetData>
  <autoFilter ref="A1:G42" xr:uid="{52B5FBA5-0D2E-41A0-8517-9D8ECFD46C4D}"/>
  <phoneticPr fontId="3" type="noConversion"/>
  <pageMargins left="0.51181102362204722" right="0.51181102362204722" top="0.74803149606299213" bottom="0.74803149606299213" header="0.31496062992125984" footer="0.31496062992125984"/>
  <pageSetup paperSize="9" orientation="portrait" horizontalDpi="1200" verticalDpi="1200" r:id="rId1"/>
  <headerFooter>
    <oddHeader>&amp;L&amp;"黑体,加粗"&amp;10附件四、丹药</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260B1-BF7B-4BBE-856F-B9B089BAC3ED}">
  <dimension ref="A1:F36"/>
  <sheetViews>
    <sheetView zoomScaleNormal="100" workbookViewId="0">
      <selection activeCell="J29" sqref="J29"/>
    </sheetView>
  </sheetViews>
  <sheetFormatPr defaultRowHeight="18" customHeight="1" x14ac:dyDescent="0.15"/>
  <cols>
    <col min="1" max="1" width="0.875" style="124" customWidth="1"/>
    <col min="2" max="2" width="16.875" style="135" customWidth="1"/>
    <col min="3" max="6" width="32.625" style="71" customWidth="1"/>
    <col min="7" max="16384" width="9" style="71"/>
  </cols>
  <sheetData>
    <row r="1" spans="1:6" ht="18" customHeight="1" x14ac:dyDescent="0.15">
      <c r="A1" s="122"/>
      <c r="B1" s="120" t="s">
        <v>819</v>
      </c>
      <c r="C1" s="121" t="s">
        <v>807</v>
      </c>
      <c r="D1" s="121" t="s">
        <v>959</v>
      </c>
      <c r="E1" s="121" t="s">
        <v>960</v>
      </c>
      <c r="F1" s="121" t="s">
        <v>961</v>
      </c>
    </row>
    <row r="2" spans="1:6" ht="30" customHeight="1" x14ac:dyDescent="0.15">
      <c r="A2" s="123"/>
      <c r="B2" s="77" t="s">
        <v>1006</v>
      </c>
      <c r="C2" s="155" t="s">
        <v>1009</v>
      </c>
      <c r="D2" s="155" t="s">
        <v>2344</v>
      </c>
      <c r="E2" s="73" t="s">
        <v>1012</v>
      </c>
      <c r="F2" s="73" t="s">
        <v>1013</v>
      </c>
    </row>
    <row r="3" spans="1:6" ht="17.45" customHeight="1" x14ac:dyDescent="0.15">
      <c r="A3" s="123"/>
      <c r="B3" s="77" t="s">
        <v>1010</v>
      </c>
      <c r="C3" s="76" t="s">
        <v>1055</v>
      </c>
      <c r="D3" s="76" t="s">
        <v>1056</v>
      </c>
      <c r="E3" s="76" t="s">
        <v>1057</v>
      </c>
      <c r="F3" s="76" t="s">
        <v>1058</v>
      </c>
    </row>
    <row r="4" spans="1:6" ht="17.45" customHeight="1" x14ac:dyDescent="0.15">
      <c r="A4" s="123"/>
      <c r="B4" s="77" t="s">
        <v>1007</v>
      </c>
      <c r="C4" s="76" t="s">
        <v>1008</v>
      </c>
      <c r="D4" s="73" t="s">
        <v>1015</v>
      </c>
      <c r="E4" s="73" t="s">
        <v>1011</v>
      </c>
      <c r="F4" s="73" t="s">
        <v>1014</v>
      </c>
    </row>
    <row r="5" spans="1:6" ht="17.45" customHeight="1" x14ac:dyDescent="0.15">
      <c r="A5" s="123"/>
      <c r="B5" s="827" t="s">
        <v>962</v>
      </c>
      <c r="C5" s="133" t="s">
        <v>963</v>
      </c>
      <c r="D5" s="133" t="s">
        <v>967</v>
      </c>
      <c r="E5" s="133" t="s">
        <v>971</v>
      </c>
      <c r="F5" s="133" t="s">
        <v>974</v>
      </c>
    </row>
    <row r="6" spans="1:6" ht="17.45" customHeight="1" x14ac:dyDescent="0.15">
      <c r="A6" s="123"/>
      <c r="B6" s="828"/>
      <c r="C6" s="131" t="s">
        <v>964</v>
      </c>
      <c r="D6" s="131" t="s">
        <v>968</v>
      </c>
      <c r="E6" s="131" t="s">
        <v>972</v>
      </c>
      <c r="F6" s="131" t="s">
        <v>975</v>
      </c>
    </row>
    <row r="7" spans="1:6" ht="17.45" customHeight="1" x14ac:dyDescent="0.15">
      <c r="A7" s="123"/>
      <c r="B7" s="828"/>
      <c r="C7" s="131" t="s">
        <v>965</v>
      </c>
      <c r="D7" s="131" t="s">
        <v>969</v>
      </c>
      <c r="E7" s="131" t="s">
        <v>973</v>
      </c>
      <c r="F7" s="131" t="s">
        <v>976</v>
      </c>
    </row>
    <row r="8" spans="1:6" ht="17.45" customHeight="1" x14ac:dyDescent="0.15">
      <c r="A8" s="123"/>
      <c r="B8" s="829"/>
      <c r="C8" s="132" t="s">
        <v>966</v>
      </c>
      <c r="D8" s="132" t="s">
        <v>970</v>
      </c>
      <c r="E8" s="132"/>
      <c r="F8" s="132"/>
    </row>
    <row r="9" spans="1:6" ht="17.45" customHeight="1" x14ac:dyDescent="0.15">
      <c r="A9" s="123"/>
      <c r="B9" s="153" t="s">
        <v>977</v>
      </c>
      <c r="C9" s="132" t="s">
        <v>980</v>
      </c>
      <c r="D9" s="132" t="s">
        <v>980</v>
      </c>
      <c r="E9" s="132" t="s">
        <v>980</v>
      </c>
      <c r="F9" s="132" t="s">
        <v>980</v>
      </c>
    </row>
    <row r="10" spans="1:6" ht="17.45" customHeight="1" x14ac:dyDescent="0.15">
      <c r="A10" s="123"/>
      <c r="B10" s="153" t="s">
        <v>978</v>
      </c>
      <c r="C10" s="132" t="s">
        <v>981</v>
      </c>
      <c r="D10" s="132" t="s">
        <v>981</v>
      </c>
      <c r="E10" s="132" t="s">
        <v>981</v>
      </c>
      <c r="F10" s="132" t="s">
        <v>981</v>
      </c>
    </row>
    <row r="11" spans="1:6" ht="17.45" customHeight="1" x14ac:dyDescent="0.15">
      <c r="A11" s="123"/>
      <c r="B11" s="153" t="s">
        <v>979</v>
      </c>
      <c r="C11" s="76"/>
      <c r="D11" s="76"/>
      <c r="E11" s="73" t="s">
        <v>982</v>
      </c>
      <c r="F11" s="73" t="s">
        <v>982</v>
      </c>
    </row>
    <row r="12" spans="1:6" ht="17.45" customHeight="1" x14ac:dyDescent="0.15">
      <c r="A12" s="123"/>
      <c r="B12" s="153" t="s">
        <v>989</v>
      </c>
      <c r="C12" s="73" t="s">
        <v>983</v>
      </c>
      <c r="D12" s="73" t="s">
        <v>985</v>
      </c>
      <c r="E12" s="73" t="s">
        <v>987</v>
      </c>
      <c r="F12" s="73" t="s">
        <v>1043</v>
      </c>
    </row>
    <row r="13" spans="1:6" ht="17.45" customHeight="1" x14ac:dyDescent="0.15">
      <c r="A13" s="123"/>
      <c r="B13" s="153" t="s">
        <v>990</v>
      </c>
      <c r="C13" s="73" t="s">
        <v>984</v>
      </c>
      <c r="D13" s="73" t="s">
        <v>986</v>
      </c>
      <c r="E13" s="73" t="s">
        <v>988</v>
      </c>
      <c r="F13" s="73" t="s">
        <v>1044</v>
      </c>
    </row>
    <row r="14" spans="1:6" ht="17.45" customHeight="1" x14ac:dyDescent="0.15">
      <c r="A14" s="123"/>
      <c r="B14" s="833" t="s">
        <v>991</v>
      </c>
      <c r="C14" s="130"/>
      <c r="D14" s="130"/>
      <c r="E14" s="130" t="s">
        <v>2463</v>
      </c>
      <c r="F14" s="130" t="s">
        <v>2464</v>
      </c>
    </row>
    <row r="15" spans="1:6" ht="17.45" customHeight="1" x14ac:dyDescent="0.15">
      <c r="A15" s="123"/>
      <c r="B15" s="834"/>
      <c r="C15" s="159"/>
      <c r="D15" s="159"/>
      <c r="E15" s="159" t="s">
        <v>1052</v>
      </c>
      <c r="F15" s="159" t="s">
        <v>1051</v>
      </c>
    </row>
    <row r="16" spans="1:6" ht="17.45" customHeight="1" x14ac:dyDescent="0.15">
      <c r="A16" s="123"/>
      <c r="B16" s="835"/>
      <c r="C16" s="131"/>
      <c r="D16" s="131"/>
      <c r="E16" s="131" t="s">
        <v>1003</v>
      </c>
      <c r="F16" s="131" t="s">
        <v>1045</v>
      </c>
    </row>
    <row r="17" spans="1:6" ht="17.45" customHeight="1" x14ac:dyDescent="0.15">
      <c r="A17" s="123"/>
      <c r="B17" s="833" t="s">
        <v>992</v>
      </c>
      <c r="C17" s="133" t="s">
        <v>1016</v>
      </c>
      <c r="D17" s="133" t="s">
        <v>1016</v>
      </c>
      <c r="E17" s="133" t="s">
        <v>1016</v>
      </c>
      <c r="F17" s="133" t="s">
        <v>1016</v>
      </c>
    </row>
    <row r="18" spans="1:6" ht="17.45" customHeight="1" x14ac:dyDescent="0.15">
      <c r="A18" s="123"/>
      <c r="B18" s="836"/>
      <c r="C18" s="131" t="s">
        <v>1017</v>
      </c>
      <c r="D18" s="131" t="s">
        <v>1017</v>
      </c>
      <c r="E18" s="131" t="s">
        <v>1017</v>
      </c>
      <c r="F18" s="131" t="s">
        <v>1017</v>
      </c>
    </row>
    <row r="19" spans="1:6" ht="17.45" customHeight="1" x14ac:dyDescent="0.15">
      <c r="A19" s="123"/>
      <c r="B19" s="836"/>
      <c r="C19" s="128"/>
      <c r="D19" s="128"/>
      <c r="E19" s="131" t="s">
        <v>1097</v>
      </c>
      <c r="F19" s="131" t="s">
        <v>1097</v>
      </c>
    </row>
    <row r="20" spans="1:6" ht="17.45" customHeight="1" x14ac:dyDescent="0.15">
      <c r="A20" s="154"/>
      <c r="B20" s="830" t="s">
        <v>993</v>
      </c>
      <c r="C20" s="130" t="s">
        <v>994</v>
      </c>
      <c r="D20" s="130" t="s">
        <v>2340</v>
      </c>
      <c r="E20" s="130" t="s">
        <v>997</v>
      </c>
      <c r="F20" s="130" t="s">
        <v>1046</v>
      </c>
    </row>
    <row r="21" spans="1:6" ht="17.45" customHeight="1" x14ac:dyDescent="0.15">
      <c r="A21" s="123"/>
      <c r="B21" s="831"/>
      <c r="C21" s="131" t="s">
        <v>995</v>
      </c>
      <c r="D21" s="131" t="s">
        <v>2341</v>
      </c>
      <c r="E21" s="131" t="s">
        <v>1054</v>
      </c>
      <c r="F21" s="131" t="s">
        <v>1047</v>
      </c>
    </row>
    <row r="22" spans="1:6" ht="17.45" customHeight="1" x14ac:dyDescent="0.15">
      <c r="A22" s="154"/>
      <c r="B22" s="830" t="s">
        <v>998</v>
      </c>
      <c r="C22" s="130" t="s">
        <v>999</v>
      </c>
      <c r="D22" s="130" t="s">
        <v>2342</v>
      </c>
      <c r="E22" s="130" t="s">
        <v>1002</v>
      </c>
      <c r="F22" s="130" t="s">
        <v>1048</v>
      </c>
    </row>
    <row r="23" spans="1:6" ht="17.45" customHeight="1" x14ac:dyDescent="0.15">
      <c r="A23" s="123"/>
      <c r="B23" s="831"/>
      <c r="C23" s="131" t="s">
        <v>1001</v>
      </c>
      <c r="D23" s="131" t="s">
        <v>2343</v>
      </c>
      <c r="E23" s="131" t="s">
        <v>1053</v>
      </c>
      <c r="F23" s="131" t="s">
        <v>1049</v>
      </c>
    </row>
    <row r="24" spans="1:6" ht="17.45" customHeight="1" x14ac:dyDescent="0.15">
      <c r="A24" s="154"/>
      <c r="B24" s="830" t="s">
        <v>1000</v>
      </c>
      <c r="C24" s="130"/>
      <c r="D24" s="130"/>
      <c r="E24" s="130" t="s">
        <v>1004</v>
      </c>
      <c r="F24" s="130" t="s">
        <v>1050</v>
      </c>
    </row>
    <row r="25" spans="1:6" ht="17.45" customHeight="1" x14ac:dyDescent="0.15">
      <c r="A25" s="123"/>
      <c r="B25" s="832"/>
      <c r="C25" s="131"/>
      <c r="D25" s="131"/>
      <c r="E25" s="131" t="s">
        <v>1005</v>
      </c>
      <c r="F25" s="131" t="s">
        <v>2754</v>
      </c>
    </row>
    <row r="26" spans="1:6" ht="17.45" customHeight="1" x14ac:dyDescent="0.15">
      <c r="A26" s="123"/>
      <c r="B26" s="156" t="s">
        <v>1063</v>
      </c>
      <c r="C26" s="168"/>
      <c r="D26" s="168"/>
      <c r="E26" s="168"/>
      <c r="F26" s="169"/>
    </row>
    <row r="27" spans="1:6" ht="17.45" customHeight="1" x14ac:dyDescent="0.15">
      <c r="A27" s="123"/>
      <c r="B27" s="173" t="s">
        <v>1064</v>
      </c>
      <c r="C27" s="167"/>
      <c r="D27" s="167"/>
      <c r="E27" s="167"/>
      <c r="F27" s="170"/>
    </row>
    <row r="28" spans="1:6" ht="17.45" customHeight="1" x14ac:dyDescent="0.15">
      <c r="A28" s="123"/>
      <c r="B28" s="173" t="s">
        <v>1065</v>
      </c>
      <c r="C28" s="167"/>
      <c r="D28" s="167"/>
      <c r="E28" s="167"/>
      <c r="F28" s="170"/>
    </row>
    <row r="29" spans="1:6" ht="17.45" customHeight="1" x14ac:dyDescent="0.15">
      <c r="A29" s="123"/>
      <c r="B29" s="173" t="s">
        <v>1066</v>
      </c>
      <c r="C29" s="167"/>
      <c r="D29" s="167"/>
      <c r="E29" s="167"/>
      <c r="F29" s="170"/>
    </row>
    <row r="30" spans="1:6" ht="17.45" customHeight="1" x14ac:dyDescent="0.15">
      <c r="A30" s="123"/>
      <c r="B30" s="157" t="s">
        <v>1067</v>
      </c>
      <c r="C30" s="167"/>
      <c r="D30" s="167"/>
      <c r="E30" s="167"/>
      <c r="F30" s="170"/>
    </row>
    <row r="31" spans="1:6" ht="17.45" customHeight="1" x14ac:dyDescent="0.15">
      <c r="A31" s="123"/>
      <c r="B31" s="157" t="s">
        <v>1068</v>
      </c>
      <c r="C31" s="167"/>
      <c r="D31" s="167"/>
      <c r="E31" s="167"/>
      <c r="F31" s="170"/>
    </row>
    <row r="32" spans="1:6" ht="17.45" customHeight="1" x14ac:dyDescent="0.15">
      <c r="A32" s="123"/>
      <c r="B32" s="173" t="s">
        <v>1436</v>
      </c>
      <c r="C32" s="167"/>
      <c r="D32" s="167"/>
      <c r="E32" s="167"/>
      <c r="F32" s="170"/>
    </row>
    <row r="33" spans="1:6" ht="17.45" customHeight="1" x14ac:dyDescent="0.15">
      <c r="A33" s="123"/>
      <c r="B33" s="157" t="s">
        <v>1069</v>
      </c>
      <c r="C33" s="167"/>
      <c r="D33" s="167"/>
      <c r="E33" s="167"/>
      <c r="F33" s="170"/>
    </row>
    <row r="34" spans="1:6" ht="17.45" customHeight="1" x14ac:dyDescent="0.15">
      <c r="A34" s="123"/>
      <c r="B34" s="157" t="s">
        <v>1070</v>
      </c>
      <c r="C34" s="167"/>
      <c r="D34" s="167"/>
      <c r="E34" s="167"/>
      <c r="F34" s="170"/>
    </row>
    <row r="35" spans="1:6" ht="17.45" customHeight="1" x14ac:dyDescent="0.15">
      <c r="A35" s="123"/>
      <c r="B35" s="157" t="s">
        <v>1071</v>
      </c>
      <c r="C35" s="167"/>
      <c r="D35" s="167"/>
      <c r="E35" s="167"/>
      <c r="F35" s="170"/>
    </row>
    <row r="36" spans="1:6" ht="17.45" customHeight="1" x14ac:dyDescent="0.15">
      <c r="A36" s="123"/>
      <c r="B36" s="158" t="s">
        <v>1072</v>
      </c>
      <c r="C36" s="171"/>
      <c r="D36" s="171"/>
      <c r="E36" s="171"/>
      <c r="F36" s="172"/>
    </row>
  </sheetData>
  <mergeCells count="6">
    <mergeCell ref="B5:B8"/>
    <mergeCell ref="B20:B21"/>
    <mergeCell ref="B22:B23"/>
    <mergeCell ref="B24:B25"/>
    <mergeCell ref="B14:B16"/>
    <mergeCell ref="B17:B19"/>
  </mergeCells>
  <phoneticPr fontId="15" type="noConversion"/>
  <pageMargins left="0.7" right="0.7" top="0.75" bottom="0.75" header="0.3" footer="0.3"/>
  <pageSetup paperSize="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0BECC-E761-4A6B-AB1B-67D8E4D1F59C}">
  <dimension ref="A1:E33"/>
  <sheetViews>
    <sheetView workbookViewId="0">
      <pane xSplit="2" ySplit="1" topLeftCell="C2" activePane="bottomRight" state="frozen"/>
      <selection pane="topRight" activeCell="C1" sqref="C1"/>
      <selection pane="bottomLeft" activeCell="A2" sqref="A2"/>
      <selection pane="bottomRight" activeCell="L7" sqref="L7"/>
    </sheetView>
  </sheetViews>
  <sheetFormatPr defaultRowHeight="18" customHeight="1" x14ac:dyDescent="0.15"/>
  <cols>
    <col min="1" max="1" width="0.875" style="124" customWidth="1"/>
    <col min="2" max="2" width="13.75" style="119" customWidth="1"/>
    <col min="3" max="3" width="29.75" style="71" customWidth="1"/>
    <col min="4" max="4" width="30.5" style="71" customWidth="1"/>
    <col min="5" max="5" width="30.375" style="71" customWidth="1"/>
    <col min="6" max="16384" width="9" style="71"/>
  </cols>
  <sheetData>
    <row r="1" spans="1:5" ht="18" customHeight="1" x14ac:dyDescent="0.15">
      <c r="A1" s="122"/>
      <c r="B1" s="120" t="s">
        <v>819</v>
      </c>
      <c r="C1" s="121" t="s">
        <v>816</v>
      </c>
      <c r="D1" s="121" t="s">
        <v>817</v>
      </c>
      <c r="E1" s="121" t="s">
        <v>818</v>
      </c>
    </row>
    <row r="2" spans="1:5" ht="18" customHeight="1" x14ac:dyDescent="0.15">
      <c r="A2" s="123"/>
      <c r="B2" s="77" t="s">
        <v>822</v>
      </c>
      <c r="C2" s="75">
        <v>40</v>
      </c>
      <c r="D2" s="75">
        <v>40</v>
      </c>
      <c r="E2" s="75">
        <v>40</v>
      </c>
    </row>
    <row r="3" spans="1:5" ht="18" customHeight="1" x14ac:dyDescent="0.15">
      <c r="A3" s="123"/>
      <c r="B3" s="77" t="s">
        <v>823</v>
      </c>
      <c r="C3" s="75" t="s">
        <v>824</v>
      </c>
      <c r="D3" s="75" t="s">
        <v>825</v>
      </c>
      <c r="E3" s="75" t="s">
        <v>826</v>
      </c>
    </row>
    <row r="4" spans="1:5" ht="156.75" customHeight="1" x14ac:dyDescent="0.15">
      <c r="A4" s="123"/>
      <c r="B4" s="77" t="s">
        <v>820</v>
      </c>
      <c r="C4" s="76"/>
      <c r="D4" s="76"/>
      <c r="E4" s="76"/>
    </row>
    <row r="5" spans="1:5" ht="134.25" customHeight="1" x14ac:dyDescent="0.15">
      <c r="A5" s="123"/>
      <c r="B5" s="77" t="s">
        <v>821</v>
      </c>
      <c r="C5" s="76"/>
      <c r="D5" s="76"/>
      <c r="E5" s="76"/>
    </row>
    <row r="6" spans="1:5" ht="111.75" customHeight="1" x14ac:dyDescent="0.15">
      <c r="A6" s="123"/>
      <c r="B6" s="77" t="s">
        <v>828</v>
      </c>
      <c r="C6" s="76"/>
      <c r="D6" s="76"/>
      <c r="E6" s="76"/>
    </row>
    <row r="7" spans="1:5" ht="179.25" customHeight="1" x14ac:dyDescent="0.15">
      <c r="A7" s="123"/>
      <c r="B7" s="77" t="s">
        <v>827</v>
      </c>
      <c r="C7" s="76"/>
      <c r="D7" s="76"/>
      <c r="E7" s="76"/>
    </row>
    <row r="8" spans="1:5" ht="18" customHeight="1" x14ac:dyDescent="0.15">
      <c r="A8" s="123"/>
      <c r="B8" s="77" t="s">
        <v>829</v>
      </c>
      <c r="C8" s="125" t="s">
        <v>830</v>
      </c>
      <c r="D8" s="75" t="s">
        <v>831</v>
      </c>
      <c r="E8" s="75" t="s">
        <v>832</v>
      </c>
    </row>
    <row r="9" spans="1:5" ht="18" customHeight="1" x14ac:dyDescent="0.15">
      <c r="A9" s="123"/>
      <c r="B9" s="837" t="s">
        <v>833</v>
      </c>
      <c r="C9" s="127" t="s">
        <v>834</v>
      </c>
      <c r="D9" s="127" t="s">
        <v>834</v>
      </c>
      <c r="E9" s="127" t="s">
        <v>834</v>
      </c>
    </row>
    <row r="10" spans="1:5" ht="18" customHeight="1" x14ac:dyDescent="0.15">
      <c r="A10" s="123"/>
      <c r="B10" s="838"/>
      <c r="C10" s="128" t="s">
        <v>835</v>
      </c>
      <c r="D10" s="128" t="s">
        <v>835</v>
      </c>
      <c r="E10" s="128" t="s">
        <v>835</v>
      </c>
    </row>
    <row r="11" spans="1:5" ht="18" customHeight="1" x14ac:dyDescent="0.15">
      <c r="A11" s="123"/>
      <c r="B11" s="838"/>
      <c r="C11" s="128" t="s">
        <v>836</v>
      </c>
      <c r="D11" s="128" t="s">
        <v>838</v>
      </c>
      <c r="E11" s="128" t="s">
        <v>836</v>
      </c>
    </row>
    <row r="12" spans="1:5" ht="18" customHeight="1" x14ac:dyDescent="0.15">
      <c r="A12" s="123"/>
      <c r="B12" s="839"/>
      <c r="C12" s="128" t="s">
        <v>837</v>
      </c>
      <c r="D12" s="126" t="s">
        <v>837</v>
      </c>
      <c r="E12" s="126" t="s">
        <v>839</v>
      </c>
    </row>
    <row r="13" spans="1:5" ht="18" customHeight="1" x14ac:dyDescent="0.15">
      <c r="A13" s="123"/>
      <c r="B13" s="837" t="s">
        <v>840</v>
      </c>
      <c r="C13" s="133" t="s">
        <v>893</v>
      </c>
      <c r="D13" s="133" t="s">
        <v>898</v>
      </c>
      <c r="E13" s="133" t="s">
        <v>900</v>
      </c>
    </row>
    <row r="14" spans="1:5" ht="18" customHeight="1" x14ac:dyDescent="0.15">
      <c r="A14" s="123"/>
      <c r="B14" s="839"/>
      <c r="C14" s="132" t="s">
        <v>894</v>
      </c>
      <c r="D14" s="132" t="s">
        <v>899</v>
      </c>
      <c r="E14" s="132" t="s">
        <v>901</v>
      </c>
    </row>
    <row r="15" spans="1:5" ht="18" customHeight="1" x14ac:dyDescent="0.15">
      <c r="A15" s="123"/>
      <c r="B15" s="77" t="s">
        <v>841</v>
      </c>
      <c r="C15" s="131" t="s">
        <v>895</v>
      </c>
      <c r="D15" s="73" t="s">
        <v>896</v>
      </c>
      <c r="E15" s="73" t="s">
        <v>897</v>
      </c>
    </row>
    <row r="16" spans="1:5" ht="18" customHeight="1" x14ac:dyDescent="0.15">
      <c r="A16" s="123"/>
      <c r="B16" s="840" t="s">
        <v>842</v>
      </c>
      <c r="C16" s="127" t="s">
        <v>843</v>
      </c>
      <c r="D16" s="127" t="s">
        <v>843</v>
      </c>
      <c r="E16" s="127" t="s">
        <v>843</v>
      </c>
    </row>
    <row r="17" spans="1:5" ht="18" customHeight="1" x14ac:dyDescent="0.15">
      <c r="A17" s="123"/>
      <c r="B17" s="836"/>
      <c r="C17" s="128" t="s">
        <v>844</v>
      </c>
      <c r="D17" s="128" t="s">
        <v>844</v>
      </c>
      <c r="E17" s="128" t="s">
        <v>844</v>
      </c>
    </row>
    <row r="18" spans="1:5" ht="18" customHeight="1" x14ac:dyDescent="0.15">
      <c r="A18" s="123"/>
      <c r="B18" s="836"/>
      <c r="C18" s="128" t="s">
        <v>845</v>
      </c>
      <c r="D18" s="128" t="s">
        <v>845</v>
      </c>
      <c r="E18" s="128" t="s">
        <v>845</v>
      </c>
    </row>
    <row r="19" spans="1:5" ht="18" customHeight="1" x14ac:dyDescent="0.15">
      <c r="A19" s="123"/>
      <c r="B19" s="836"/>
      <c r="C19" s="128" t="s">
        <v>846</v>
      </c>
      <c r="D19" s="128" t="s">
        <v>846</v>
      </c>
      <c r="E19" s="128" t="s">
        <v>846</v>
      </c>
    </row>
    <row r="20" spans="1:5" ht="18" customHeight="1" x14ac:dyDescent="0.15">
      <c r="A20" s="123"/>
      <c r="B20" s="836"/>
      <c r="C20" s="128" t="s">
        <v>904</v>
      </c>
      <c r="D20" s="128" t="s">
        <v>904</v>
      </c>
      <c r="E20" s="128" t="s">
        <v>904</v>
      </c>
    </row>
    <row r="21" spans="1:5" ht="18" customHeight="1" x14ac:dyDescent="0.15">
      <c r="A21" s="123"/>
      <c r="B21" s="836"/>
      <c r="C21" s="128" t="s">
        <v>905</v>
      </c>
      <c r="D21" s="128" t="s">
        <v>905</v>
      </c>
      <c r="E21" s="128" t="s">
        <v>905</v>
      </c>
    </row>
    <row r="22" spans="1:5" ht="18" customHeight="1" x14ac:dyDescent="0.15">
      <c r="A22" s="123"/>
      <c r="B22" s="841"/>
      <c r="C22" s="126" t="s">
        <v>906</v>
      </c>
      <c r="D22" s="126" t="s">
        <v>906</v>
      </c>
      <c r="E22" s="126" t="s">
        <v>906</v>
      </c>
    </row>
    <row r="23" spans="1:5" ht="18" customHeight="1" x14ac:dyDescent="0.15">
      <c r="A23" s="123"/>
      <c r="B23" s="173" t="s">
        <v>1458</v>
      </c>
      <c r="C23" s="131" t="s">
        <v>1459</v>
      </c>
      <c r="D23" s="131" t="s">
        <v>1460</v>
      </c>
      <c r="E23" s="131" t="s">
        <v>1461</v>
      </c>
    </row>
    <row r="24" spans="1:5" ht="18" customHeight="1" x14ac:dyDescent="0.15">
      <c r="A24" s="123"/>
      <c r="B24" s="837" t="s">
        <v>847</v>
      </c>
      <c r="C24" s="129" t="s">
        <v>850</v>
      </c>
      <c r="D24" s="130" t="s">
        <v>851</v>
      </c>
      <c r="E24" s="130" t="s">
        <v>852</v>
      </c>
    </row>
    <row r="25" spans="1:5" ht="18" customHeight="1" x14ac:dyDescent="0.15">
      <c r="A25" s="123"/>
      <c r="B25" s="838"/>
      <c r="C25" s="128" t="s">
        <v>849</v>
      </c>
      <c r="D25" s="131" t="s">
        <v>857</v>
      </c>
      <c r="E25" s="131" t="s">
        <v>853</v>
      </c>
    </row>
    <row r="26" spans="1:5" ht="18" customHeight="1" x14ac:dyDescent="0.15">
      <c r="A26" s="123"/>
      <c r="B26" s="839"/>
      <c r="C26" s="126" t="s">
        <v>848</v>
      </c>
      <c r="D26" s="126"/>
      <c r="E26" s="126"/>
    </row>
    <row r="27" spans="1:5" ht="18" customHeight="1" x14ac:dyDescent="0.15">
      <c r="A27" s="123"/>
      <c r="B27" s="173" t="s">
        <v>1463</v>
      </c>
      <c r="C27" s="131" t="s">
        <v>1670</v>
      </c>
      <c r="D27" s="131" t="s">
        <v>1671</v>
      </c>
      <c r="E27" s="131" t="s">
        <v>1464</v>
      </c>
    </row>
    <row r="28" spans="1:5" ht="18" customHeight="1" x14ac:dyDescent="0.15">
      <c r="A28" s="123"/>
      <c r="B28" s="830" t="s">
        <v>861</v>
      </c>
      <c r="C28" s="130" t="s">
        <v>854</v>
      </c>
      <c r="D28" s="130" t="s">
        <v>856</v>
      </c>
      <c r="E28" s="130" t="s">
        <v>859</v>
      </c>
    </row>
    <row r="29" spans="1:5" ht="18" customHeight="1" x14ac:dyDescent="0.15">
      <c r="A29" s="123"/>
      <c r="B29" s="832"/>
      <c r="C29" s="131" t="s">
        <v>855</v>
      </c>
      <c r="D29" s="131" t="s">
        <v>858</v>
      </c>
      <c r="E29" s="131" t="s">
        <v>1740</v>
      </c>
    </row>
    <row r="30" spans="1:5" ht="18" customHeight="1" x14ac:dyDescent="0.15">
      <c r="A30" s="123"/>
      <c r="B30" s="832"/>
      <c r="C30" s="131" t="s">
        <v>902</v>
      </c>
      <c r="D30" s="131" t="s">
        <v>864</v>
      </c>
      <c r="E30" s="131" t="s">
        <v>903</v>
      </c>
    </row>
    <row r="31" spans="1:5" ht="18" customHeight="1" x14ac:dyDescent="0.15">
      <c r="A31" s="123"/>
      <c r="B31" s="832"/>
      <c r="C31" s="131" t="s">
        <v>866</v>
      </c>
      <c r="D31" s="131" t="s">
        <v>865</v>
      </c>
      <c r="E31" s="131" t="s">
        <v>862</v>
      </c>
    </row>
    <row r="32" spans="1:5" ht="18" customHeight="1" x14ac:dyDescent="0.15">
      <c r="A32" s="123"/>
      <c r="B32" s="831"/>
      <c r="C32" s="132"/>
      <c r="D32" s="126"/>
      <c r="E32" s="131" t="s">
        <v>863</v>
      </c>
    </row>
    <row r="33" spans="1:5" ht="18" customHeight="1" x14ac:dyDescent="0.15">
      <c r="A33" s="123"/>
      <c r="B33" s="77" t="s">
        <v>860</v>
      </c>
      <c r="C33" s="76" t="s">
        <v>2741</v>
      </c>
      <c r="D33" s="73" t="s">
        <v>2450</v>
      </c>
      <c r="E33" s="73" t="s">
        <v>1462</v>
      </c>
    </row>
  </sheetData>
  <mergeCells count="5">
    <mergeCell ref="B9:B12"/>
    <mergeCell ref="B13:B14"/>
    <mergeCell ref="B24:B26"/>
    <mergeCell ref="B28:B32"/>
    <mergeCell ref="B16:B22"/>
  </mergeCells>
  <phoneticPr fontId="15" type="noConversion"/>
  <pageMargins left="0.7" right="0.7" top="0.75" bottom="0.75" header="0.3" footer="0.3"/>
  <pageSetup paperSize="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F70DC-133D-4D98-9089-0870ECE56407}">
  <dimension ref="A1:F35"/>
  <sheetViews>
    <sheetView zoomScaleNormal="100" workbookViewId="0">
      <selection activeCell="K29" sqref="K29"/>
    </sheetView>
  </sheetViews>
  <sheetFormatPr defaultRowHeight="18" customHeight="1" x14ac:dyDescent="0.15"/>
  <cols>
    <col min="1" max="1" width="0.875" style="124" customWidth="1"/>
    <col min="2" max="2" width="16.875" style="135" customWidth="1"/>
    <col min="3" max="6" width="27.25" style="71" customWidth="1"/>
    <col min="7" max="16384" width="9" style="71"/>
  </cols>
  <sheetData>
    <row r="1" spans="1:6" ht="18" customHeight="1" thickBot="1" x14ac:dyDescent="0.2">
      <c r="A1" s="122"/>
      <c r="B1" s="531" t="s">
        <v>819</v>
      </c>
      <c r="C1" s="537" t="s">
        <v>2351</v>
      </c>
      <c r="D1" s="546" t="s">
        <v>2352</v>
      </c>
      <c r="E1" s="546" t="s">
        <v>2349</v>
      </c>
      <c r="F1" s="546" t="s">
        <v>2350</v>
      </c>
    </row>
    <row r="2" spans="1:6" ht="17.45" customHeight="1" x14ac:dyDescent="0.15">
      <c r="A2" s="123"/>
      <c r="B2" s="849" t="s">
        <v>2372</v>
      </c>
      <c r="C2" s="534" t="s">
        <v>2383</v>
      </c>
      <c r="D2" s="547" t="s">
        <v>2384</v>
      </c>
      <c r="E2" s="547" t="s">
        <v>2441</v>
      </c>
      <c r="F2" s="547" t="s">
        <v>2364</v>
      </c>
    </row>
    <row r="3" spans="1:6" ht="17.45" customHeight="1" x14ac:dyDescent="0.15">
      <c r="A3" s="123"/>
      <c r="B3" s="851"/>
      <c r="C3" s="535" t="s">
        <v>2365</v>
      </c>
      <c r="D3" s="548" t="s">
        <v>2367</v>
      </c>
      <c r="E3" s="550" t="s">
        <v>2353</v>
      </c>
      <c r="F3" s="550" t="s">
        <v>2361</v>
      </c>
    </row>
    <row r="4" spans="1:6" ht="17.45" customHeight="1" x14ac:dyDescent="0.15">
      <c r="A4" s="123"/>
      <c r="B4" s="851"/>
      <c r="C4" s="535" t="s">
        <v>2366</v>
      </c>
      <c r="D4" s="548" t="s">
        <v>2368</v>
      </c>
      <c r="E4" s="548" t="s">
        <v>2354</v>
      </c>
      <c r="F4" s="548" t="s">
        <v>2362</v>
      </c>
    </row>
    <row r="5" spans="1:6" ht="17.45" customHeight="1" x14ac:dyDescent="0.15">
      <c r="A5" s="123"/>
      <c r="B5" s="851"/>
      <c r="C5" s="535" t="s">
        <v>2371</v>
      </c>
      <c r="D5" s="548" t="s">
        <v>2369</v>
      </c>
      <c r="E5" s="548" t="s">
        <v>2355</v>
      </c>
      <c r="F5" s="548" t="s">
        <v>2355</v>
      </c>
    </row>
    <row r="6" spans="1:6" ht="17.45" customHeight="1" x14ac:dyDescent="0.15">
      <c r="A6" s="123"/>
      <c r="B6" s="851"/>
      <c r="C6" s="536" t="s">
        <v>2370</v>
      </c>
      <c r="D6" s="549" t="s">
        <v>2370</v>
      </c>
      <c r="E6" s="548" t="s">
        <v>2356</v>
      </c>
      <c r="F6" s="548" t="s">
        <v>2363</v>
      </c>
    </row>
    <row r="7" spans="1:6" ht="17.45" customHeight="1" x14ac:dyDescent="0.15">
      <c r="A7" s="123"/>
      <c r="B7" s="851"/>
      <c r="C7" s="535" t="s">
        <v>2385</v>
      </c>
      <c r="D7" s="548" t="s">
        <v>2386</v>
      </c>
      <c r="E7" s="548"/>
      <c r="F7" s="548"/>
    </row>
    <row r="8" spans="1:6" ht="17.45" customHeight="1" x14ac:dyDescent="0.15">
      <c r="A8" s="123"/>
      <c r="B8" s="851"/>
      <c r="C8" s="535" t="s">
        <v>2387</v>
      </c>
      <c r="D8" s="548" t="s">
        <v>2387</v>
      </c>
      <c r="E8" s="548"/>
      <c r="F8" s="548"/>
    </row>
    <row r="9" spans="1:6" ht="17.45" customHeight="1" x14ac:dyDescent="0.15">
      <c r="A9" s="123"/>
      <c r="B9" s="852"/>
      <c r="C9" s="535" t="s">
        <v>2440</v>
      </c>
      <c r="D9" s="548" t="s">
        <v>2440</v>
      </c>
      <c r="E9" s="548"/>
      <c r="F9" s="548"/>
    </row>
    <row r="10" spans="1:6" ht="17.45" customHeight="1" x14ac:dyDescent="0.15">
      <c r="A10" s="123"/>
      <c r="B10" s="846" t="s">
        <v>2357</v>
      </c>
      <c r="C10" s="538" t="s">
        <v>2388</v>
      </c>
      <c r="D10" s="550" t="s">
        <v>2390</v>
      </c>
      <c r="E10" s="550" t="s">
        <v>2358</v>
      </c>
      <c r="F10" s="550" t="s">
        <v>2358</v>
      </c>
    </row>
    <row r="11" spans="1:6" ht="17.45" customHeight="1" x14ac:dyDescent="0.15">
      <c r="A11" s="123"/>
      <c r="B11" s="847"/>
      <c r="C11" s="535" t="s">
        <v>2389</v>
      </c>
      <c r="D11" s="548" t="s">
        <v>2391</v>
      </c>
      <c r="E11" s="548" t="s">
        <v>2359</v>
      </c>
      <c r="F11" s="548" t="s">
        <v>2359</v>
      </c>
    </row>
    <row r="12" spans="1:6" ht="17.45" customHeight="1" x14ac:dyDescent="0.15">
      <c r="A12" s="123"/>
      <c r="B12" s="847"/>
      <c r="C12" s="535"/>
      <c r="D12" s="548"/>
      <c r="E12" s="548" t="s">
        <v>2382</v>
      </c>
      <c r="F12" s="548" t="s">
        <v>2382</v>
      </c>
    </row>
    <row r="13" spans="1:6" ht="17.45" customHeight="1" thickBot="1" x14ac:dyDescent="0.2">
      <c r="A13" s="123"/>
      <c r="B13" s="848"/>
      <c r="C13" s="539"/>
      <c r="D13" s="551"/>
      <c r="E13" s="551" t="s">
        <v>2360</v>
      </c>
      <c r="F13" s="551" t="s">
        <v>2360</v>
      </c>
    </row>
    <row r="14" spans="1:6" ht="17.45" customHeight="1" x14ac:dyDescent="0.15">
      <c r="A14" s="123"/>
      <c r="B14" s="849" t="s">
        <v>2373</v>
      </c>
      <c r="C14" s="534" t="s">
        <v>2392</v>
      </c>
      <c r="D14" s="547" t="s">
        <v>2393</v>
      </c>
      <c r="E14" s="547"/>
      <c r="F14" s="547"/>
    </row>
    <row r="15" spans="1:6" ht="17.45" customHeight="1" x14ac:dyDescent="0.15">
      <c r="A15" s="123"/>
      <c r="B15" s="847"/>
      <c r="C15" s="535" t="s">
        <v>2375</v>
      </c>
      <c r="D15" s="548" t="s">
        <v>2375</v>
      </c>
      <c r="E15" s="548"/>
      <c r="F15" s="548"/>
    </row>
    <row r="16" spans="1:6" ht="17.45" customHeight="1" x14ac:dyDescent="0.15">
      <c r="A16" s="123"/>
      <c r="B16" s="847"/>
      <c r="C16" s="535" t="s">
        <v>2376</v>
      </c>
      <c r="D16" s="548" t="s">
        <v>2376</v>
      </c>
      <c r="E16" s="548"/>
      <c r="F16" s="548"/>
    </row>
    <row r="17" spans="1:6" ht="17.45" customHeight="1" x14ac:dyDescent="0.15">
      <c r="A17" s="123"/>
      <c r="B17" s="850"/>
      <c r="C17" s="536" t="s">
        <v>2377</v>
      </c>
      <c r="D17" s="549" t="s">
        <v>2380</v>
      </c>
      <c r="E17" s="549"/>
      <c r="F17" s="549"/>
    </row>
    <row r="18" spans="1:6" ht="17.45" customHeight="1" x14ac:dyDescent="0.15">
      <c r="A18" s="123"/>
      <c r="B18" s="851" t="s">
        <v>2374</v>
      </c>
      <c r="C18" s="535" t="s">
        <v>2396</v>
      </c>
      <c r="D18" s="548" t="s">
        <v>2397</v>
      </c>
      <c r="E18" s="548"/>
      <c r="F18" s="548"/>
    </row>
    <row r="19" spans="1:6" ht="17.45" customHeight="1" x14ac:dyDescent="0.15">
      <c r="A19" s="123"/>
      <c r="B19" s="851"/>
      <c r="C19" s="535" t="s">
        <v>2378</v>
      </c>
      <c r="D19" s="548" t="s">
        <v>2378</v>
      </c>
      <c r="E19" s="548"/>
      <c r="F19" s="548"/>
    </row>
    <row r="20" spans="1:6" ht="17.45" customHeight="1" thickBot="1" x14ac:dyDescent="0.2">
      <c r="A20" s="123"/>
      <c r="B20" s="854"/>
      <c r="C20" s="539" t="s">
        <v>2379</v>
      </c>
      <c r="D20" s="551" t="s">
        <v>2381</v>
      </c>
      <c r="E20" s="551"/>
      <c r="F20" s="551"/>
    </row>
    <row r="21" spans="1:6" ht="17.45" customHeight="1" x14ac:dyDescent="0.15">
      <c r="A21" s="123"/>
      <c r="B21" s="844" t="s">
        <v>2394</v>
      </c>
      <c r="C21" s="540" t="s">
        <v>2395</v>
      </c>
      <c r="D21" s="552" t="s">
        <v>2399</v>
      </c>
      <c r="E21" s="552" t="s">
        <v>2407</v>
      </c>
      <c r="F21" s="552" t="s">
        <v>2409</v>
      </c>
    </row>
    <row r="22" spans="1:6" ht="17.45" customHeight="1" x14ac:dyDescent="0.15">
      <c r="A22" s="123"/>
      <c r="B22" s="845"/>
      <c r="C22" s="541" t="s">
        <v>2403</v>
      </c>
      <c r="D22" s="553" t="s">
        <v>2401</v>
      </c>
      <c r="E22" s="553" t="s">
        <v>2427</v>
      </c>
      <c r="F22" s="553" t="s">
        <v>2420</v>
      </c>
    </row>
    <row r="23" spans="1:6" ht="17.45" customHeight="1" x14ac:dyDescent="0.15">
      <c r="A23" s="123"/>
      <c r="B23" s="845"/>
      <c r="C23" s="541" t="s">
        <v>2404</v>
      </c>
      <c r="D23" s="553" t="s">
        <v>2402</v>
      </c>
      <c r="E23" s="553" t="s">
        <v>2429</v>
      </c>
      <c r="F23" s="553" t="s">
        <v>2421</v>
      </c>
    </row>
    <row r="24" spans="1:6" ht="17.45" customHeight="1" x14ac:dyDescent="0.15">
      <c r="A24" s="123"/>
      <c r="B24" s="845"/>
      <c r="C24" s="542" t="s">
        <v>2405</v>
      </c>
      <c r="D24" s="554" t="s">
        <v>2400</v>
      </c>
      <c r="E24" s="554" t="s">
        <v>2431</v>
      </c>
      <c r="F24" s="554" t="s">
        <v>2422</v>
      </c>
    </row>
    <row r="25" spans="1:6" ht="17.45" customHeight="1" x14ac:dyDescent="0.15">
      <c r="A25" s="123"/>
      <c r="B25" s="853" t="s">
        <v>2727</v>
      </c>
      <c r="C25" s="543" t="s">
        <v>2398</v>
      </c>
      <c r="D25" s="555" t="s">
        <v>2406</v>
      </c>
      <c r="E25" s="555" t="s">
        <v>2408</v>
      </c>
      <c r="F25" s="555" t="s">
        <v>2410</v>
      </c>
    </row>
    <row r="26" spans="1:6" ht="17.45" customHeight="1" x14ac:dyDescent="0.15">
      <c r="A26" s="123"/>
      <c r="B26" s="845"/>
      <c r="C26" s="541"/>
      <c r="D26" s="553"/>
      <c r="E26" s="553" t="s">
        <v>2426</v>
      </c>
      <c r="F26" s="553" t="s">
        <v>2726</v>
      </c>
    </row>
    <row r="27" spans="1:6" ht="17.45" customHeight="1" x14ac:dyDescent="0.15">
      <c r="A27" s="123"/>
      <c r="B27" s="845"/>
      <c r="C27" s="541" t="s">
        <v>2442</v>
      </c>
      <c r="D27" s="553" t="s">
        <v>2446</v>
      </c>
      <c r="E27" s="553" t="s">
        <v>2428</v>
      </c>
      <c r="F27" s="553" t="s">
        <v>2423</v>
      </c>
    </row>
    <row r="28" spans="1:6" ht="17.45" customHeight="1" x14ac:dyDescent="0.15">
      <c r="A28" s="123"/>
      <c r="B28" s="845"/>
      <c r="C28" s="541" t="s">
        <v>2443</v>
      </c>
      <c r="D28" s="553" t="s">
        <v>2447</v>
      </c>
      <c r="E28" s="553" t="s">
        <v>2430</v>
      </c>
      <c r="F28" s="553" t="s">
        <v>2424</v>
      </c>
    </row>
    <row r="29" spans="1:6" ht="27" x14ac:dyDescent="0.15">
      <c r="A29" s="123"/>
      <c r="B29" s="845"/>
      <c r="C29" s="601" t="s">
        <v>2444</v>
      </c>
      <c r="D29" s="602" t="s">
        <v>2445</v>
      </c>
      <c r="E29" s="553" t="s">
        <v>2432</v>
      </c>
      <c r="F29" s="553" t="s">
        <v>2425</v>
      </c>
    </row>
    <row r="30" spans="1:6" ht="17.45" customHeight="1" thickBot="1" x14ac:dyDescent="0.2">
      <c r="A30" s="123"/>
      <c r="B30" s="533" t="s">
        <v>2728</v>
      </c>
      <c r="C30" s="603" t="s">
        <v>2729</v>
      </c>
      <c r="D30" s="604" t="s">
        <v>2730</v>
      </c>
      <c r="E30" s="605" t="s">
        <v>2740</v>
      </c>
      <c r="F30" s="605" t="s">
        <v>2731</v>
      </c>
    </row>
    <row r="31" spans="1:6" ht="17.45" customHeight="1" x14ac:dyDescent="0.15">
      <c r="A31" s="123"/>
      <c r="B31" s="532" t="s">
        <v>2415</v>
      </c>
      <c r="C31" s="536" t="s">
        <v>2411</v>
      </c>
      <c r="D31" s="549" t="s">
        <v>2412</v>
      </c>
      <c r="E31" s="549" t="s">
        <v>2413</v>
      </c>
      <c r="F31" s="549" t="s">
        <v>2414</v>
      </c>
    </row>
    <row r="32" spans="1:6" ht="17.45" customHeight="1" x14ac:dyDescent="0.15">
      <c r="A32" s="123"/>
      <c r="B32" s="853" t="s">
        <v>2416</v>
      </c>
      <c r="C32" s="536" t="s">
        <v>2417</v>
      </c>
      <c r="D32" s="549" t="s">
        <v>2417</v>
      </c>
      <c r="E32" s="842" t="s">
        <v>2433</v>
      </c>
      <c r="F32" s="842" t="s">
        <v>2434</v>
      </c>
    </row>
    <row r="33" spans="1:6" ht="17.45" customHeight="1" x14ac:dyDescent="0.15">
      <c r="A33" s="123"/>
      <c r="B33" s="855"/>
      <c r="C33" s="544" t="s">
        <v>2418</v>
      </c>
      <c r="D33" s="556" t="s">
        <v>2419</v>
      </c>
      <c r="E33" s="843"/>
      <c r="F33" s="843"/>
    </row>
    <row r="34" spans="1:6" ht="17.45" customHeight="1" thickBot="1" x14ac:dyDescent="0.2">
      <c r="A34" s="123"/>
      <c r="B34" s="533" t="s">
        <v>2435</v>
      </c>
      <c r="C34" s="545" t="s">
        <v>2436</v>
      </c>
      <c r="D34" s="557" t="s">
        <v>2437</v>
      </c>
      <c r="E34" s="558" t="s">
        <v>2438</v>
      </c>
      <c r="F34" s="558" t="s">
        <v>2438</v>
      </c>
    </row>
    <row r="35" spans="1:6" ht="17.45" customHeight="1" thickBot="1" x14ac:dyDescent="0.2">
      <c r="A35" s="123"/>
      <c r="B35" s="530" t="s">
        <v>2439</v>
      </c>
      <c r="C35" s="528"/>
      <c r="D35" s="528"/>
      <c r="E35" s="528"/>
      <c r="F35" s="529"/>
    </row>
  </sheetData>
  <mergeCells count="9">
    <mergeCell ref="F32:F33"/>
    <mergeCell ref="B21:B24"/>
    <mergeCell ref="B10:B13"/>
    <mergeCell ref="B14:B17"/>
    <mergeCell ref="B2:B9"/>
    <mergeCell ref="B25:B29"/>
    <mergeCell ref="B18:B20"/>
    <mergeCell ref="B32:B33"/>
    <mergeCell ref="E32:E33"/>
  </mergeCells>
  <phoneticPr fontId="3" type="noConversion"/>
  <pageMargins left="0.7" right="0.7" top="0.75" bottom="0.75" header="0.3" footer="0.3"/>
  <pageSetup paperSize="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3F9B9-31A5-4221-AD04-3C8AA708152B}">
  <dimension ref="A1:H12"/>
  <sheetViews>
    <sheetView workbookViewId="0">
      <selection activeCell="F32" sqref="F32"/>
    </sheetView>
  </sheetViews>
  <sheetFormatPr defaultRowHeight="18" customHeight="1" x14ac:dyDescent="0.15"/>
  <cols>
    <col min="1" max="1" width="8.875" style="152" customWidth="1"/>
    <col min="2" max="2" width="16.5" style="152" customWidth="1"/>
    <col min="3" max="3" width="5.625" style="152" customWidth="1"/>
    <col min="4" max="4" width="14.125" style="152" customWidth="1"/>
    <col min="5" max="5" width="18.375" style="152" customWidth="1"/>
    <col min="6" max="6" width="19.375" style="152" customWidth="1"/>
    <col min="7" max="7" width="16.375" style="150" customWidth="1"/>
    <col min="8" max="8" width="38.5" customWidth="1"/>
  </cols>
  <sheetData>
    <row r="1" spans="1:8" ht="18" customHeight="1" thickBot="1" x14ac:dyDescent="0.2">
      <c r="A1" s="490" t="s">
        <v>2293</v>
      </c>
      <c r="B1" s="491" t="s">
        <v>484</v>
      </c>
      <c r="C1" s="491" t="s">
        <v>487</v>
      </c>
      <c r="D1" s="491" t="s">
        <v>486</v>
      </c>
      <c r="E1" s="491" t="s">
        <v>485</v>
      </c>
      <c r="F1" s="491" t="s">
        <v>2274</v>
      </c>
      <c r="G1" s="491" t="s">
        <v>2275</v>
      </c>
      <c r="H1" s="492" t="s">
        <v>2318</v>
      </c>
    </row>
    <row r="2" spans="1:8" ht="18" customHeight="1" x14ac:dyDescent="0.15">
      <c r="A2" s="502" t="s">
        <v>2292</v>
      </c>
      <c r="B2" s="503" t="s">
        <v>2268</v>
      </c>
      <c r="C2" s="503" t="s">
        <v>2271</v>
      </c>
      <c r="D2" s="503" t="s">
        <v>2329</v>
      </c>
      <c r="E2" s="503" t="s">
        <v>2272</v>
      </c>
      <c r="F2" s="504" t="s">
        <v>2269</v>
      </c>
      <c r="G2" s="504" t="s">
        <v>2273</v>
      </c>
      <c r="H2" s="505" t="s">
        <v>2325</v>
      </c>
    </row>
    <row r="3" spans="1:8" ht="18" customHeight="1" x14ac:dyDescent="0.15">
      <c r="A3" s="495" t="s">
        <v>2292</v>
      </c>
      <c r="B3" s="484" t="s">
        <v>2286</v>
      </c>
      <c r="C3" s="484" t="s">
        <v>2270</v>
      </c>
      <c r="D3" s="484" t="s">
        <v>2305</v>
      </c>
      <c r="E3" s="484" t="s">
        <v>2287</v>
      </c>
      <c r="F3" s="485" t="s">
        <v>2291</v>
      </c>
      <c r="G3" s="485" t="s">
        <v>2273</v>
      </c>
      <c r="H3" s="496" t="s">
        <v>2319</v>
      </c>
    </row>
    <row r="4" spans="1:8" ht="18" customHeight="1" x14ac:dyDescent="0.15">
      <c r="A4" s="495" t="s">
        <v>2292</v>
      </c>
      <c r="B4" s="484" t="s">
        <v>2276</v>
      </c>
      <c r="C4" s="484" t="s">
        <v>2277</v>
      </c>
      <c r="D4" s="484" t="s">
        <v>2278</v>
      </c>
      <c r="E4" s="484" t="s">
        <v>2279</v>
      </c>
      <c r="F4" s="485" t="s">
        <v>2280</v>
      </c>
      <c r="G4" s="485" t="s">
        <v>2273</v>
      </c>
      <c r="H4" s="496" t="s">
        <v>2322</v>
      </c>
    </row>
    <row r="5" spans="1:8" ht="18" customHeight="1" x14ac:dyDescent="0.15">
      <c r="A5" s="495" t="s">
        <v>2292</v>
      </c>
      <c r="B5" s="484" t="s">
        <v>2281</v>
      </c>
      <c r="C5" s="484" t="s">
        <v>2270</v>
      </c>
      <c r="D5" s="484" t="s">
        <v>2284</v>
      </c>
      <c r="E5" s="484" t="s">
        <v>2285</v>
      </c>
      <c r="F5" s="485" t="s">
        <v>2282</v>
      </c>
      <c r="G5" s="485" t="s">
        <v>2273</v>
      </c>
      <c r="H5" s="496" t="s">
        <v>2323</v>
      </c>
    </row>
    <row r="6" spans="1:8" ht="18" customHeight="1" thickBot="1" x14ac:dyDescent="0.2">
      <c r="A6" s="498" t="s">
        <v>2292</v>
      </c>
      <c r="B6" s="499" t="s">
        <v>2283</v>
      </c>
      <c r="C6" s="499" t="s">
        <v>2270</v>
      </c>
      <c r="D6" s="499" t="s">
        <v>2288</v>
      </c>
      <c r="E6" s="499" t="s">
        <v>2289</v>
      </c>
      <c r="F6" s="500" t="s">
        <v>2290</v>
      </c>
      <c r="G6" s="500" t="s">
        <v>2273</v>
      </c>
      <c r="H6" s="501" t="s">
        <v>2321</v>
      </c>
    </row>
    <row r="7" spans="1:8" ht="18" customHeight="1" x14ac:dyDescent="0.15">
      <c r="A7" s="493" t="s">
        <v>2294</v>
      </c>
      <c r="B7" s="488" t="s">
        <v>2295</v>
      </c>
      <c r="C7" s="488" t="s">
        <v>2270</v>
      </c>
      <c r="D7" s="488" t="s">
        <v>2305</v>
      </c>
      <c r="E7" s="488" t="s">
        <v>2301</v>
      </c>
      <c r="F7" s="489" t="s">
        <v>2306</v>
      </c>
      <c r="G7" s="489"/>
      <c r="H7" s="494"/>
    </row>
    <row r="8" spans="1:8" ht="27" x14ac:dyDescent="0.15">
      <c r="A8" s="495" t="s">
        <v>2294</v>
      </c>
      <c r="B8" s="484" t="s">
        <v>2296</v>
      </c>
      <c r="C8" s="484" t="s">
        <v>2270</v>
      </c>
      <c r="D8" s="484" t="s">
        <v>2308</v>
      </c>
      <c r="E8" s="484" t="s">
        <v>2302</v>
      </c>
      <c r="F8" s="485" t="s">
        <v>2307</v>
      </c>
      <c r="G8" s="485" t="s">
        <v>2273</v>
      </c>
      <c r="H8" s="497" t="s">
        <v>2324</v>
      </c>
    </row>
    <row r="9" spans="1:8" ht="18" customHeight="1" x14ac:dyDescent="0.15">
      <c r="A9" s="495" t="s">
        <v>2294</v>
      </c>
      <c r="B9" s="484" t="s">
        <v>2297</v>
      </c>
      <c r="C9" s="484" t="s">
        <v>2270</v>
      </c>
      <c r="D9" s="484" t="s">
        <v>2309</v>
      </c>
      <c r="E9" s="484" t="s">
        <v>2303</v>
      </c>
      <c r="F9" s="485" t="s">
        <v>2310</v>
      </c>
      <c r="G9" s="485" t="s">
        <v>2273</v>
      </c>
      <c r="H9" s="496" t="s">
        <v>2326</v>
      </c>
    </row>
    <row r="10" spans="1:8" ht="18" customHeight="1" x14ac:dyDescent="0.15">
      <c r="A10" s="495" t="s">
        <v>2294</v>
      </c>
      <c r="B10" s="484" t="s">
        <v>2298</v>
      </c>
      <c r="C10" s="484" t="s">
        <v>2270</v>
      </c>
      <c r="D10" s="484" t="s">
        <v>2330</v>
      </c>
      <c r="E10" s="484" t="s">
        <v>2304</v>
      </c>
      <c r="F10" s="485" t="s">
        <v>2311</v>
      </c>
      <c r="G10" s="485" t="s">
        <v>2273</v>
      </c>
      <c r="H10" s="496" t="s">
        <v>2327</v>
      </c>
    </row>
    <row r="11" spans="1:8" ht="18" customHeight="1" x14ac:dyDescent="0.15">
      <c r="A11" s="495" t="s">
        <v>2294</v>
      </c>
      <c r="B11" s="484" t="s">
        <v>2299</v>
      </c>
      <c r="C11" s="484" t="s">
        <v>2270</v>
      </c>
      <c r="D11" s="484" t="s">
        <v>2312</v>
      </c>
      <c r="E11" s="484" t="s">
        <v>2313</v>
      </c>
      <c r="F11" s="485" t="s">
        <v>2316</v>
      </c>
      <c r="G11" s="485" t="s">
        <v>2273</v>
      </c>
      <c r="H11" s="496" t="s">
        <v>2320</v>
      </c>
    </row>
    <row r="12" spans="1:8" ht="18" customHeight="1" thickBot="1" x14ac:dyDescent="0.2">
      <c r="A12" s="498" t="s">
        <v>2294</v>
      </c>
      <c r="B12" s="499" t="s">
        <v>2300</v>
      </c>
      <c r="C12" s="499" t="s">
        <v>2270</v>
      </c>
      <c r="D12" s="499" t="s">
        <v>2314</v>
      </c>
      <c r="E12" s="499" t="s">
        <v>2315</v>
      </c>
      <c r="F12" s="500" t="s">
        <v>2317</v>
      </c>
      <c r="G12" s="500" t="s">
        <v>2273</v>
      </c>
      <c r="H12" s="501" t="s">
        <v>2328</v>
      </c>
    </row>
  </sheetData>
  <phoneticPr fontId="28"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EF154-AF9F-48A5-B777-52DA28681811}">
  <dimension ref="B1:F13"/>
  <sheetViews>
    <sheetView workbookViewId="0">
      <selection activeCell="H30" sqref="H30"/>
    </sheetView>
  </sheetViews>
  <sheetFormatPr defaultRowHeight="13.5" x14ac:dyDescent="0.15"/>
  <cols>
    <col min="1" max="1" width="3.375" style="859" customWidth="1"/>
    <col min="2" max="2" width="17.875" style="269" customWidth="1"/>
    <col min="3" max="3" width="10.125" style="279" customWidth="1"/>
    <col min="4" max="4" width="32.5" style="859" customWidth="1"/>
    <col min="5" max="5" width="12" style="279" customWidth="1"/>
    <col min="6" max="6" width="18.25" style="279" customWidth="1"/>
    <col min="7" max="16384" width="9" style="859"/>
  </cols>
  <sheetData>
    <row r="1" spans="2:6" ht="18" customHeight="1" x14ac:dyDescent="0.15">
      <c r="B1" s="856" t="s">
        <v>14</v>
      </c>
      <c r="C1" s="857" t="s">
        <v>639</v>
      </c>
      <c r="D1" s="858" t="s">
        <v>663</v>
      </c>
      <c r="E1" s="857" t="s">
        <v>652</v>
      </c>
      <c r="F1" s="857" t="s">
        <v>17</v>
      </c>
    </row>
    <row r="2" spans="2:6" ht="18" customHeight="1" x14ac:dyDescent="0.15">
      <c r="B2" s="274" t="s">
        <v>648</v>
      </c>
      <c r="C2" s="273" t="s">
        <v>647</v>
      </c>
      <c r="D2" s="860" t="s">
        <v>649</v>
      </c>
      <c r="E2" s="273"/>
      <c r="F2" s="273" t="s">
        <v>1457</v>
      </c>
    </row>
    <row r="3" spans="2:6" ht="18" customHeight="1" x14ac:dyDescent="0.15">
      <c r="B3" s="274" t="s">
        <v>813</v>
      </c>
      <c r="C3" s="273"/>
      <c r="D3" s="860" t="s">
        <v>814</v>
      </c>
      <c r="E3" s="273" t="s">
        <v>931</v>
      </c>
      <c r="F3" s="273" t="s">
        <v>932</v>
      </c>
    </row>
    <row r="4" spans="2:6" ht="18" customHeight="1" x14ac:dyDescent="0.15">
      <c r="B4" s="274" t="s">
        <v>1445</v>
      </c>
      <c r="C4" s="273" t="s">
        <v>644</v>
      </c>
      <c r="D4" s="860" t="s">
        <v>651</v>
      </c>
      <c r="E4" s="273" t="s">
        <v>658</v>
      </c>
      <c r="F4" s="273"/>
    </row>
    <row r="5" spans="2:6" ht="18" customHeight="1" x14ac:dyDescent="0.15">
      <c r="B5" s="274" t="s">
        <v>637</v>
      </c>
      <c r="C5" s="273" t="s">
        <v>645</v>
      </c>
      <c r="D5" s="860" t="s">
        <v>664</v>
      </c>
      <c r="E5" s="273" t="s">
        <v>657</v>
      </c>
      <c r="F5" s="273"/>
    </row>
    <row r="6" spans="2:6" ht="27" x14ac:dyDescent="0.15">
      <c r="B6" s="271" t="s">
        <v>634</v>
      </c>
      <c r="C6" s="273" t="s">
        <v>641</v>
      </c>
      <c r="D6" s="861" t="s">
        <v>1726</v>
      </c>
      <c r="E6" s="273" t="s">
        <v>654</v>
      </c>
      <c r="F6" s="273"/>
    </row>
    <row r="7" spans="2:6" ht="18" customHeight="1" x14ac:dyDescent="0.15">
      <c r="B7" s="274" t="s">
        <v>638</v>
      </c>
      <c r="C7" s="273" t="s">
        <v>646</v>
      </c>
      <c r="D7" s="860" t="s">
        <v>2747</v>
      </c>
      <c r="E7" s="273" t="s">
        <v>659</v>
      </c>
      <c r="F7" s="273" t="s">
        <v>662</v>
      </c>
    </row>
    <row r="8" spans="2:6" ht="18" customHeight="1" x14ac:dyDescent="0.15">
      <c r="B8" s="274" t="s">
        <v>633</v>
      </c>
      <c r="C8" s="273" t="s">
        <v>640</v>
      </c>
      <c r="D8" s="860" t="s">
        <v>650</v>
      </c>
      <c r="E8" s="273" t="s">
        <v>653</v>
      </c>
      <c r="F8" s="273" t="s">
        <v>660</v>
      </c>
    </row>
    <row r="9" spans="2:6" ht="18" customHeight="1" x14ac:dyDescent="0.15">
      <c r="B9" s="274" t="s">
        <v>635</v>
      </c>
      <c r="C9" s="273" t="s">
        <v>642</v>
      </c>
      <c r="D9" s="860" t="s">
        <v>650</v>
      </c>
      <c r="E9" s="273" t="s">
        <v>655</v>
      </c>
      <c r="F9" s="273" t="s">
        <v>661</v>
      </c>
    </row>
    <row r="10" spans="2:6" ht="18" customHeight="1" x14ac:dyDescent="0.15">
      <c r="B10" s="274" t="s">
        <v>636</v>
      </c>
      <c r="C10" s="273" t="s">
        <v>643</v>
      </c>
      <c r="D10" s="860" t="s">
        <v>650</v>
      </c>
      <c r="E10" s="273" t="s">
        <v>656</v>
      </c>
      <c r="F10" s="273" t="s">
        <v>688</v>
      </c>
    </row>
    <row r="11" spans="2:6" ht="18" customHeight="1" x14ac:dyDescent="0.15">
      <c r="B11" s="274" t="s">
        <v>2345</v>
      </c>
      <c r="C11" s="273" t="s">
        <v>2346</v>
      </c>
      <c r="D11" s="860" t="s">
        <v>2347</v>
      </c>
      <c r="E11" s="273" t="s">
        <v>786</v>
      </c>
      <c r="F11" s="273" t="s">
        <v>2930</v>
      </c>
    </row>
    <row r="12" spans="2:6" ht="18" customHeight="1" x14ac:dyDescent="0.15">
      <c r="B12" s="274" t="s">
        <v>2687</v>
      </c>
      <c r="C12" s="273" t="s">
        <v>2688</v>
      </c>
      <c r="D12" s="860" t="s">
        <v>2689</v>
      </c>
      <c r="E12" s="273" t="s">
        <v>781</v>
      </c>
      <c r="F12" s="273" t="s">
        <v>2690</v>
      </c>
    </row>
    <row r="13" spans="2:6" ht="18.75" customHeight="1" x14ac:dyDescent="0.15">
      <c r="B13" s="862" t="s">
        <v>1672</v>
      </c>
      <c r="C13" s="863"/>
      <c r="D13" s="864"/>
      <c r="E13" s="863"/>
      <c r="F13" s="863"/>
    </row>
  </sheetData>
  <phoneticPr fontId="3" type="noConversion"/>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62754-A352-4AAD-9072-E0426AA4424A}">
  <dimension ref="A1:D25"/>
  <sheetViews>
    <sheetView zoomScaleNormal="100" workbookViewId="0">
      <selection activeCell="D32" sqref="D32"/>
    </sheetView>
  </sheetViews>
  <sheetFormatPr defaultRowHeight="18" customHeight="1" x14ac:dyDescent="0.15"/>
  <cols>
    <col min="1" max="1" width="0.875" style="124" customWidth="1"/>
    <col min="2" max="2" width="17.875" style="135" customWidth="1"/>
    <col min="3" max="4" width="32.625" style="71" customWidth="1"/>
    <col min="5" max="16384" width="9" style="71"/>
  </cols>
  <sheetData>
    <row r="1" spans="1:4" ht="18" customHeight="1" x14ac:dyDescent="0.15">
      <c r="A1" s="122"/>
      <c r="B1" s="120" t="s">
        <v>819</v>
      </c>
      <c r="C1" s="121" t="s">
        <v>1082</v>
      </c>
      <c r="D1" s="121" t="s">
        <v>1083</v>
      </c>
    </row>
    <row r="2" spans="1:4" ht="13.5" x14ac:dyDescent="0.15">
      <c r="A2" s="123"/>
      <c r="B2" s="77" t="s">
        <v>1081</v>
      </c>
      <c r="C2" s="73" t="s">
        <v>1074</v>
      </c>
      <c r="D2" s="73" t="s">
        <v>1175</v>
      </c>
    </row>
    <row r="3" spans="1:4" ht="17.45" customHeight="1" x14ac:dyDescent="0.15">
      <c r="A3" s="123"/>
      <c r="B3" s="77" t="s">
        <v>1084</v>
      </c>
      <c r="C3" s="73" t="s">
        <v>1085</v>
      </c>
      <c r="D3" s="73" t="s">
        <v>1193</v>
      </c>
    </row>
    <row r="4" spans="1:4" ht="17.45" customHeight="1" x14ac:dyDescent="0.15">
      <c r="A4" s="123"/>
      <c r="B4" s="153" t="s">
        <v>1086</v>
      </c>
      <c r="C4" s="132" t="s">
        <v>1087</v>
      </c>
      <c r="D4" s="132" t="s">
        <v>1088</v>
      </c>
    </row>
    <row r="5" spans="1:4" ht="17.45" customHeight="1" x14ac:dyDescent="0.15">
      <c r="A5" s="123"/>
      <c r="B5" s="153" t="s">
        <v>989</v>
      </c>
      <c r="C5" s="73" t="s">
        <v>1092</v>
      </c>
      <c r="D5" s="73" t="s">
        <v>1176</v>
      </c>
    </row>
    <row r="6" spans="1:4" ht="17.45" customHeight="1" x14ac:dyDescent="0.15">
      <c r="A6" s="123"/>
      <c r="B6" s="153" t="s">
        <v>1089</v>
      </c>
      <c r="C6" s="73" t="s">
        <v>1093</v>
      </c>
      <c r="D6" s="73" t="s">
        <v>1177</v>
      </c>
    </row>
    <row r="7" spans="1:4" ht="17.45" customHeight="1" x14ac:dyDescent="0.15">
      <c r="A7" s="123"/>
      <c r="B7" s="153" t="s">
        <v>1090</v>
      </c>
      <c r="C7" s="73" t="s">
        <v>1094</v>
      </c>
      <c r="D7" s="73" t="s">
        <v>1194</v>
      </c>
    </row>
    <row r="8" spans="1:4" ht="17.45" customHeight="1" x14ac:dyDescent="0.15">
      <c r="A8" s="123"/>
      <c r="B8" s="153" t="s">
        <v>1091</v>
      </c>
      <c r="C8" s="73" t="s">
        <v>1095</v>
      </c>
      <c r="D8" s="73" t="s">
        <v>1178</v>
      </c>
    </row>
    <row r="9" spans="1:4" ht="17.45" customHeight="1" x14ac:dyDescent="0.15">
      <c r="A9" s="123"/>
      <c r="B9" s="833" t="s">
        <v>1096</v>
      </c>
      <c r="C9" s="133" t="s">
        <v>1098</v>
      </c>
      <c r="D9" s="133" t="s">
        <v>1098</v>
      </c>
    </row>
    <row r="10" spans="1:4" ht="17.45" customHeight="1" x14ac:dyDescent="0.15">
      <c r="A10" s="123"/>
      <c r="B10" s="836"/>
      <c r="C10" s="131" t="s">
        <v>1099</v>
      </c>
      <c r="D10" s="131" t="s">
        <v>1099</v>
      </c>
    </row>
    <row r="11" spans="1:4" ht="17.45" customHeight="1" x14ac:dyDescent="0.15">
      <c r="A11" s="123"/>
      <c r="B11" s="836"/>
      <c r="C11" s="131" t="s">
        <v>1100</v>
      </c>
      <c r="D11" s="131" t="s">
        <v>1100</v>
      </c>
    </row>
    <row r="12" spans="1:4" ht="17.45" customHeight="1" x14ac:dyDescent="0.15">
      <c r="A12" s="123"/>
      <c r="B12" s="836"/>
      <c r="C12" s="131" t="s">
        <v>1101</v>
      </c>
      <c r="D12" s="131" t="s">
        <v>1101</v>
      </c>
    </row>
    <row r="13" spans="1:4" ht="17.45" customHeight="1" x14ac:dyDescent="0.15">
      <c r="A13" s="123"/>
      <c r="B13" s="153" t="s">
        <v>1102</v>
      </c>
      <c r="C13" s="73" t="s">
        <v>1106</v>
      </c>
      <c r="D13" s="73" t="s">
        <v>1181</v>
      </c>
    </row>
    <row r="14" spans="1:4" ht="17.45" customHeight="1" x14ac:dyDescent="0.15">
      <c r="A14" s="123"/>
      <c r="B14" s="153" t="s">
        <v>1103</v>
      </c>
      <c r="C14" s="73" t="s">
        <v>1179</v>
      </c>
      <c r="D14" s="73" t="s">
        <v>1182</v>
      </c>
    </row>
    <row r="15" spans="1:4" ht="17.45" customHeight="1" x14ac:dyDescent="0.15">
      <c r="A15" s="123"/>
      <c r="B15" s="153" t="s">
        <v>1104</v>
      </c>
      <c r="C15" s="73" t="s">
        <v>1107</v>
      </c>
      <c r="D15" s="73" t="s">
        <v>1183</v>
      </c>
    </row>
    <row r="16" spans="1:4" ht="17.45" customHeight="1" x14ac:dyDescent="0.15">
      <c r="A16" s="123"/>
      <c r="B16" s="153" t="s">
        <v>1105</v>
      </c>
      <c r="C16" s="73" t="s">
        <v>1180</v>
      </c>
      <c r="D16" s="73" t="s">
        <v>1184</v>
      </c>
    </row>
    <row r="17" spans="1:4" ht="17.45" customHeight="1" x14ac:dyDescent="0.15">
      <c r="A17" s="123"/>
      <c r="B17" s="182" t="s">
        <v>1063</v>
      </c>
      <c r="C17" s="168"/>
      <c r="D17" s="169"/>
    </row>
    <row r="18" spans="1:4" ht="17.25" customHeight="1" x14ac:dyDescent="0.15">
      <c r="A18" s="123"/>
      <c r="B18" s="173" t="s">
        <v>1185</v>
      </c>
      <c r="C18" s="167"/>
      <c r="D18" s="170"/>
    </row>
    <row r="19" spans="1:4" ht="17.45" customHeight="1" x14ac:dyDescent="0.15">
      <c r="A19" s="123"/>
      <c r="B19" s="173" t="s">
        <v>1186</v>
      </c>
      <c r="C19" s="167"/>
      <c r="D19" s="170"/>
    </row>
    <row r="20" spans="1:4" ht="17.45" customHeight="1" x14ac:dyDescent="0.15">
      <c r="A20" s="123"/>
      <c r="B20" s="173" t="s">
        <v>1187</v>
      </c>
      <c r="C20" s="167"/>
      <c r="D20" s="170"/>
    </row>
    <row r="21" spans="1:4" ht="17.45" customHeight="1" x14ac:dyDescent="0.15">
      <c r="A21" s="123"/>
      <c r="B21" s="173" t="s">
        <v>1188</v>
      </c>
      <c r="C21" s="167"/>
      <c r="D21" s="170"/>
    </row>
    <row r="22" spans="1:4" ht="17.45" customHeight="1" x14ac:dyDescent="0.15">
      <c r="A22" s="123"/>
      <c r="B22" s="173" t="s">
        <v>1189</v>
      </c>
      <c r="C22" s="167"/>
      <c r="D22" s="170"/>
    </row>
    <row r="23" spans="1:4" ht="17.45" customHeight="1" x14ac:dyDescent="0.15">
      <c r="A23" s="123"/>
      <c r="B23" s="173" t="s">
        <v>1190</v>
      </c>
      <c r="C23" s="167"/>
      <c r="D23" s="170"/>
    </row>
    <row r="24" spans="1:4" ht="17.45" customHeight="1" x14ac:dyDescent="0.15">
      <c r="A24" s="123"/>
      <c r="B24" s="173" t="s">
        <v>1191</v>
      </c>
      <c r="C24" s="167"/>
      <c r="D24" s="170"/>
    </row>
    <row r="25" spans="1:4" ht="17.45" customHeight="1" x14ac:dyDescent="0.15">
      <c r="A25" s="123"/>
      <c r="B25" s="190" t="s">
        <v>1192</v>
      </c>
      <c r="C25" s="171"/>
      <c r="D25" s="172"/>
    </row>
  </sheetData>
  <mergeCells count="1">
    <mergeCell ref="B9:B12"/>
  </mergeCells>
  <phoneticPr fontId="15" type="noConversion"/>
  <pageMargins left="0.7" right="0.7" top="0.75" bottom="0.75" header="0.3" footer="0.3"/>
  <pageSetup paperSize="8"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8C7BE-F88E-4A92-A474-0C1F8A4F3810}">
  <dimension ref="B2:F53"/>
  <sheetViews>
    <sheetView workbookViewId="0">
      <selection activeCell="K31" sqref="K31"/>
    </sheetView>
  </sheetViews>
  <sheetFormatPr defaultRowHeight="13.5" x14ac:dyDescent="0.15"/>
  <cols>
    <col min="2" max="2" width="7" style="1" customWidth="1"/>
    <col min="3" max="3" width="20.875" style="1" customWidth="1"/>
    <col min="4" max="4" width="16" style="1" customWidth="1"/>
    <col min="5" max="6" width="18.875" style="1" customWidth="1"/>
  </cols>
  <sheetData>
    <row r="2" spans="2:6" x14ac:dyDescent="0.15">
      <c r="B2" s="23" t="s">
        <v>321</v>
      </c>
      <c r="C2" s="23" t="s">
        <v>314</v>
      </c>
      <c r="D2" s="23" t="s">
        <v>315</v>
      </c>
      <c r="E2" s="23" t="s">
        <v>316</v>
      </c>
      <c r="F2" s="23" t="s">
        <v>317</v>
      </c>
    </row>
    <row r="3" spans="2:6" x14ac:dyDescent="0.15">
      <c r="B3" s="2">
        <v>1</v>
      </c>
      <c r="C3" s="2" t="s">
        <v>322</v>
      </c>
      <c r="D3" s="2" t="s">
        <v>343</v>
      </c>
      <c r="E3" s="3" t="s">
        <v>569</v>
      </c>
      <c r="F3" s="2" t="s">
        <v>1</v>
      </c>
    </row>
    <row r="4" spans="2:6" x14ac:dyDescent="0.15">
      <c r="B4" s="2">
        <v>2</v>
      </c>
      <c r="C4" s="2" t="s">
        <v>323</v>
      </c>
      <c r="D4" s="2" t="s">
        <v>344</v>
      </c>
      <c r="E4" s="2" t="s">
        <v>345</v>
      </c>
      <c r="F4" s="2" t="s">
        <v>4</v>
      </c>
    </row>
    <row r="5" spans="2:6" x14ac:dyDescent="0.15">
      <c r="B5" s="2">
        <v>3</v>
      </c>
      <c r="C5" s="2" t="s">
        <v>324</v>
      </c>
      <c r="D5" s="2" t="s">
        <v>346</v>
      </c>
      <c r="E5" s="2" t="s">
        <v>329</v>
      </c>
      <c r="F5" s="2" t="s">
        <v>5</v>
      </c>
    </row>
    <row r="6" spans="2:6" x14ac:dyDescent="0.15">
      <c r="B6" s="2">
        <v>4</v>
      </c>
      <c r="C6" s="2" t="s">
        <v>325</v>
      </c>
      <c r="D6" s="2" t="s">
        <v>347</v>
      </c>
      <c r="E6" s="2" t="s">
        <v>348</v>
      </c>
      <c r="F6" s="2" t="s">
        <v>6</v>
      </c>
    </row>
    <row r="7" spans="2:6" x14ac:dyDescent="0.15">
      <c r="B7" s="2">
        <v>5</v>
      </c>
      <c r="C7" s="2" t="s">
        <v>325</v>
      </c>
      <c r="D7" s="2" t="s">
        <v>349</v>
      </c>
      <c r="E7" s="2" t="s">
        <v>350</v>
      </c>
      <c r="F7" s="2" t="s">
        <v>7</v>
      </c>
    </row>
    <row r="8" spans="2:6" x14ac:dyDescent="0.15">
      <c r="B8" s="2">
        <v>6</v>
      </c>
      <c r="C8" s="2" t="s">
        <v>326</v>
      </c>
      <c r="D8" s="2" t="s">
        <v>351</v>
      </c>
      <c r="E8" s="2" t="s">
        <v>352</v>
      </c>
      <c r="F8" s="2" t="s">
        <v>8</v>
      </c>
    </row>
    <row r="10" spans="2:6" x14ac:dyDescent="0.15">
      <c r="B10" s="23" t="s">
        <v>321</v>
      </c>
      <c r="C10" s="23" t="s">
        <v>314</v>
      </c>
      <c r="D10" s="23" t="s">
        <v>315</v>
      </c>
      <c r="E10" s="23" t="s">
        <v>316</v>
      </c>
      <c r="F10" s="23" t="s">
        <v>317</v>
      </c>
    </row>
    <row r="11" spans="2:6" x14ac:dyDescent="0.15">
      <c r="B11" s="2">
        <v>1</v>
      </c>
      <c r="C11" s="2" t="s">
        <v>341</v>
      </c>
      <c r="D11" s="2" t="s">
        <v>335</v>
      </c>
      <c r="E11" s="2" t="s">
        <v>330</v>
      </c>
      <c r="F11" s="2" t="s">
        <v>9</v>
      </c>
    </row>
    <row r="12" spans="2:6" x14ac:dyDescent="0.15">
      <c r="B12" s="2">
        <v>2</v>
      </c>
      <c r="C12" s="2" t="s">
        <v>341</v>
      </c>
      <c r="D12" s="2" t="s">
        <v>336</v>
      </c>
      <c r="E12" s="2" t="s">
        <v>331</v>
      </c>
      <c r="F12" s="3" t="s">
        <v>307</v>
      </c>
    </row>
    <row r="13" spans="2:6" x14ac:dyDescent="0.15">
      <c r="B13" s="2">
        <v>3</v>
      </c>
      <c r="C13" s="2" t="s">
        <v>341</v>
      </c>
      <c r="D13" s="2" t="s">
        <v>339</v>
      </c>
      <c r="E13" s="2" t="s">
        <v>332</v>
      </c>
      <c r="F13" s="2" t="s">
        <v>10</v>
      </c>
    </row>
    <row r="14" spans="2:6" x14ac:dyDescent="0.15">
      <c r="B14" s="2">
        <v>4</v>
      </c>
      <c r="C14" s="2" t="s">
        <v>341</v>
      </c>
      <c r="D14" s="2" t="s">
        <v>337</v>
      </c>
      <c r="E14" s="2" t="s">
        <v>494</v>
      </c>
      <c r="F14" s="2" t="s">
        <v>309</v>
      </c>
    </row>
    <row r="15" spans="2:6" x14ac:dyDescent="0.15">
      <c r="B15" s="2">
        <v>5</v>
      </c>
      <c r="C15" s="2" t="s">
        <v>341</v>
      </c>
      <c r="D15" s="2" t="s">
        <v>338</v>
      </c>
      <c r="E15" s="2" t="s">
        <v>333</v>
      </c>
      <c r="F15" s="2" t="s">
        <v>11</v>
      </c>
    </row>
    <row r="16" spans="2:6" x14ac:dyDescent="0.15">
      <c r="B16" s="2">
        <v>6</v>
      </c>
      <c r="C16" s="2" t="s">
        <v>342</v>
      </c>
      <c r="D16" s="2" t="s">
        <v>340</v>
      </c>
      <c r="E16" s="2" t="s">
        <v>334</v>
      </c>
      <c r="F16" s="2" t="s">
        <v>12</v>
      </c>
    </row>
    <row r="18" spans="2:6" ht="18" customHeight="1" x14ac:dyDescent="0.15">
      <c r="B18" s="144" t="s">
        <v>1108</v>
      </c>
      <c r="C18" s="134"/>
      <c r="D18" s="134"/>
      <c r="E18" s="134"/>
      <c r="F18" s="134"/>
    </row>
    <row r="19" spans="2:6" ht="18" customHeight="1" x14ac:dyDescent="0.15">
      <c r="B19" s="143" t="s">
        <v>321</v>
      </c>
      <c r="C19" s="143" t="s">
        <v>3</v>
      </c>
      <c r="D19" s="143" t="s">
        <v>353</v>
      </c>
      <c r="E19" s="143" t="s">
        <v>354</v>
      </c>
      <c r="F19" s="143" t="s">
        <v>355</v>
      </c>
    </row>
    <row r="20" spans="2:6" ht="18" customHeight="1" x14ac:dyDescent="0.15">
      <c r="B20" s="75">
        <v>1</v>
      </c>
      <c r="C20" s="75" t="s">
        <v>1</v>
      </c>
      <c r="D20" s="75" t="s">
        <v>1482</v>
      </c>
      <c r="E20" s="146" t="s">
        <v>357</v>
      </c>
      <c r="F20" s="74" t="s">
        <v>1118</v>
      </c>
    </row>
    <row r="21" spans="2:6" ht="18" customHeight="1" x14ac:dyDescent="0.15">
      <c r="B21" s="75">
        <v>2</v>
      </c>
      <c r="C21" s="75" t="s">
        <v>4</v>
      </c>
      <c r="D21" s="75" t="s">
        <v>1483</v>
      </c>
      <c r="E21" s="74" t="s">
        <v>2748</v>
      </c>
      <c r="F21" s="74" t="s">
        <v>1119</v>
      </c>
    </row>
    <row r="22" spans="2:6" ht="18" customHeight="1" x14ac:dyDescent="0.15">
      <c r="B22" s="75">
        <v>3</v>
      </c>
      <c r="C22" s="75" t="s">
        <v>5</v>
      </c>
      <c r="D22" s="623" t="s">
        <v>1484</v>
      </c>
      <c r="E22" s="74" t="s">
        <v>1171</v>
      </c>
      <c r="F22" s="74" t="s">
        <v>1120</v>
      </c>
    </row>
    <row r="23" spans="2:6" ht="18" customHeight="1" x14ac:dyDescent="0.15">
      <c r="B23" s="75">
        <v>4</v>
      </c>
      <c r="C23" s="75" t="s">
        <v>6</v>
      </c>
      <c r="D23" s="75" t="s">
        <v>1485</v>
      </c>
      <c r="E23" s="74" t="s">
        <v>2751</v>
      </c>
      <c r="F23" s="74" t="s">
        <v>1121</v>
      </c>
    </row>
    <row r="24" spans="2:6" ht="18" customHeight="1" x14ac:dyDescent="0.15">
      <c r="B24" s="75">
        <v>5</v>
      </c>
      <c r="C24" s="75" t="s">
        <v>7</v>
      </c>
      <c r="D24" s="623" t="s">
        <v>2931</v>
      </c>
      <c r="E24" s="74" t="s">
        <v>2749</v>
      </c>
      <c r="F24" s="74" t="s">
        <v>2932</v>
      </c>
    </row>
    <row r="25" spans="2:6" ht="18" customHeight="1" x14ac:dyDescent="0.15">
      <c r="B25" s="75">
        <v>6</v>
      </c>
      <c r="C25" s="75" t="s">
        <v>8</v>
      </c>
      <c r="D25" s="75" t="s">
        <v>1486</v>
      </c>
      <c r="E25" s="74" t="s">
        <v>2752</v>
      </c>
      <c r="F25" s="624" t="s">
        <v>2933</v>
      </c>
    </row>
    <row r="26" spans="2:6" ht="18" customHeight="1" x14ac:dyDescent="0.15">
      <c r="B26" s="74" t="s">
        <v>1109</v>
      </c>
      <c r="C26" s="74" t="s">
        <v>1113</v>
      </c>
      <c r="D26" s="75"/>
      <c r="E26" s="75"/>
      <c r="F26" s="74" t="s">
        <v>1122</v>
      </c>
    </row>
    <row r="27" spans="2:6" ht="18" customHeight="1" x14ac:dyDescent="0.15">
      <c r="B27" s="74" t="s">
        <v>1110</v>
      </c>
      <c r="C27" s="74" t="s">
        <v>1114</v>
      </c>
      <c r="D27" s="75"/>
      <c r="E27" s="75"/>
      <c r="F27" s="74" t="s">
        <v>1166</v>
      </c>
    </row>
    <row r="28" spans="2:6" ht="18" customHeight="1" x14ac:dyDescent="0.15">
      <c r="B28" s="74" t="s">
        <v>1111</v>
      </c>
      <c r="C28" s="74" t="s">
        <v>1116</v>
      </c>
      <c r="D28" s="75"/>
      <c r="E28" s="75"/>
      <c r="F28" s="74" t="s">
        <v>1123</v>
      </c>
    </row>
    <row r="29" spans="2:6" ht="18" customHeight="1" x14ac:dyDescent="0.15">
      <c r="B29" s="246" t="s">
        <v>1112</v>
      </c>
      <c r="C29" s="246" t="s">
        <v>1117</v>
      </c>
      <c r="D29" s="246" t="s">
        <v>1170</v>
      </c>
      <c r="E29" s="125"/>
      <c r="F29" s="246"/>
    </row>
    <row r="30" spans="2:6" ht="18" customHeight="1" x14ac:dyDescent="0.15">
      <c r="B30" s="248" t="s">
        <v>1481</v>
      </c>
      <c r="C30" s="249"/>
      <c r="D30" s="249"/>
      <c r="E30" s="250"/>
      <c r="F30" s="251"/>
    </row>
    <row r="31" spans="2:6" ht="18" customHeight="1" x14ac:dyDescent="0.15">
      <c r="B31" s="247" t="s">
        <v>1469</v>
      </c>
      <c r="C31" s="247" t="s">
        <v>2007</v>
      </c>
      <c r="D31" s="247"/>
      <c r="E31" s="107" t="s">
        <v>1472</v>
      </c>
      <c r="F31" s="247"/>
    </row>
    <row r="32" spans="2:6" ht="18" customHeight="1" x14ac:dyDescent="0.15">
      <c r="B32" s="244" t="s">
        <v>1470</v>
      </c>
      <c r="C32" s="244" t="s">
        <v>1471</v>
      </c>
      <c r="D32" s="244"/>
      <c r="E32" s="244" t="s">
        <v>1473</v>
      </c>
      <c r="F32" s="244"/>
    </row>
    <row r="33" spans="2:6" ht="18" customHeight="1" x14ac:dyDescent="0.15">
      <c r="B33" s="134"/>
      <c r="C33" s="134"/>
      <c r="D33" s="134"/>
      <c r="E33" s="134"/>
      <c r="F33" s="145"/>
    </row>
    <row r="34" spans="2:6" ht="18" customHeight="1" x14ac:dyDescent="0.15">
      <c r="B34" s="144" t="s">
        <v>1136</v>
      </c>
      <c r="C34" s="134"/>
      <c r="D34" s="134"/>
      <c r="E34" s="134"/>
      <c r="F34" s="134"/>
    </row>
    <row r="35" spans="2:6" ht="18" customHeight="1" x14ac:dyDescent="0.15">
      <c r="B35" s="143" t="s">
        <v>321</v>
      </c>
      <c r="C35" s="143" t="s">
        <v>3</v>
      </c>
      <c r="D35" s="143" t="s">
        <v>353</v>
      </c>
      <c r="E35" s="143" t="s">
        <v>2</v>
      </c>
      <c r="F35" s="143" t="s">
        <v>356</v>
      </c>
    </row>
    <row r="36" spans="2:6" ht="18" customHeight="1" x14ac:dyDescent="0.15">
      <c r="B36" s="75">
        <v>1</v>
      </c>
      <c r="C36" s="75" t="s">
        <v>81</v>
      </c>
      <c r="D36" s="75" t="s">
        <v>1487</v>
      </c>
      <c r="E36" s="74" t="s">
        <v>1492</v>
      </c>
      <c r="F36" s="74" t="s">
        <v>535</v>
      </c>
    </row>
    <row r="37" spans="2:6" ht="18" customHeight="1" x14ac:dyDescent="0.15">
      <c r="B37" s="75">
        <v>2</v>
      </c>
      <c r="C37" s="75" t="s">
        <v>306</v>
      </c>
      <c r="D37" s="75" t="s">
        <v>1488</v>
      </c>
      <c r="E37" s="74" t="s">
        <v>2750</v>
      </c>
      <c r="F37" s="74" t="s">
        <v>536</v>
      </c>
    </row>
    <row r="38" spans="2:6" ht="18" customHeight="1" x14ac:dyDescent="0.15">
      <c r="B38" s="75">
        <v>3</v>
      </c>
      <c r="C38" s="75" t="s">
        <v>318</v>
      </c>
      <c r="D38" s="75" t="s">
        <v>1489</v>
      </c>
      <c r="E38" s="74" t="s">
        <v>1174</v>
      </c>
      <c r="F38" s="74" t="s">
        <v>537</v>
      </c>
    </row>
    <row r="39" spans="2:6" ht="18" customHeight="1" x14ac:dyDescent="0.15">
      <c r="B39" s="75">
        <v>4</v>
      </c>
      <c r="C39" s="75" t="s">
        <v>308</v>
      </c>
      <c r="D39" s="623" t="s">
        <v>1490</v>
      </c>
      <c r="E39" s="74" t="s">
        <v>1173</v>
      </c>
      <c r="F39" s="74" t="s">
        <v>538</v>
      </c>
    </row>
    <row r="40" spans="2:6" ht="18" customHeight="1" x14ac:dyDescent="0.15">
      <c r="B40" s="75">
        <v>5</v>
      </c>
      <c r="C40" s="75" t="s">
        <v>319</v>
      </c>
      <c r="D40" s="623" t="s">
        <v>13</v>
      </c>
      <c r="E40" s="74" t="s">
        <v>1172</v>
      </c>
      <c r="F40" s="74" t="s">
        <v>540</v>
      </c>
    </row>
    <row r="41" spans="2:6" ht="18" customHeight="1" x14ac:dyDescent="0.15">
      <c r="B41" s="75">
        <v>6</v>
      </c>
      <c r="C41" s="75" t="s">
        <v>320</v>
      </c>
      <c r="D41" s="75" t="s">
        <v>1491</v>
      </c>
      <c r="E41" s="74" t="s">
        <v>2753</v>
      </c>
      <c r="F41" s="74" t="s">
        <v>539</v>
      </c>
    </row>
    <row r="42" spans="2:6" ht="18" customHeight="1" x14ac:dyDescent="0.15">
      <c r="B42" s="74" t="s">
        <v>1109</v>
      </c>
      <c r="C42" s="74" t="s">
        <v>1163</v>
      </c>
      <c r="D42" s="75"/>
      <c r="E42" s="75"/>
      <c r="F42" s="74" t="s">
        <v>1165</v>
      </c>
    </row>
    <row r="43" spans="2:6" ht="18" customHeight="1" x14ac:dyDescent="0.15">
      <c r="B43" s="74" t="s">
        <v>1110</v>
      </c>
      <c r="C43" s="74" t="s">
        <v>1164</v>
      </c>
      <c r="D43" s="75"/>
      <c r="E43" s="75"/>
      <c r="F43" s="74" t="s">
        <v>1167</v>
      </c>
    </row>
    <row r="44" spans="2:6" ht="18" customHeight="1" x14ac:dyDescent="0.15">
      <c r="B44" s="74" t="s">
        <v>1111</v>
      </c>
      <c r="C44" s="74" t="s">
        <v>1161</v>
      </c>
      <c r="D44" s="75"/>
      <c r="E44" s="75"/>
      <c r="F44" s="74" t="s">
        <v>1168</v>
      </c>
    </row>
    <row r="45" spans="2:6" ht="18" customHeight="1" x14ac:dyDescent="0.15">
      <c r="B45" s="74" t="s">
        <v>1112</v>
      </c>
      <c r="C45" s="74" t="s">
        <v>1162</v>
      </c>
      <c r="D45" s="74" t="s">
        <v>1169</v>
      </c>
      <c r="E45" s="75"/>
      <c r="F45" s="74"/>
    </row>
    <row r="46" spans="2:6" ht="18" customHeight="1" x14ac:dyDescent="0.15">
      <c r="B46" s="248" t="s">
        <v>1481</v>
      </c>
      <c r="C46" s="249"/>
      <c r="D46" s="249"/>
      <c r="E46" s="250"/>
      <c r="F46" s="251"/>
    </row>
    <row r="47" spans="2:6" ht="18" customHeight="1" x14ac:dyDescent="0.15">
      <c r="B47" s="244" t="s">
        <v>1474</v>
      </c>
      <c r="C47" s="244" t="s">
        <v>1477</v>
      </c>
      <c r="D47" s="244"/>
      <c r="E47" s="245" t="s">
        <v>1479</v>
      </c>
      <c r="F47" s="244"/>
    </row>
    <row r="48" spans="2:6" ht="18" customHeight="1" x14ac:dyDescent="0.15">
      <c r="B48" s="244" t="s">
        <v>1469</v>
      </c>
      <c r="C48" s="244" t="s">
        <v>1475</v>
      </c>
      <c r="D48" s="244"/>
      <c r="E48" s="245" t="s">
        <v>1478</v>
      </c>
      <c r="F48" s="244"/>
    </row>
    <row r="49" spans="2:6" ht="18" customHeight="1" x14ac:dyDescent="0.15">
      <c r="B49" s="244" t="s">
        <v>1470</v>
      </c>
      <c r="C49" s="244" t="s">
        <v>1476</v>
      </c>
      <c r="D49" s="244"/>
      <c r="E49" s="245" t="s">
        <v>1480</v>
      </c>
      <c r="F49" s="244"/>
    </row>
    <row r="50" spans="2:6" ht="18" customHeight="1" x14ac:dyDescent="0.15"/>
    <row r="51" spans="2:6" ht="18" customHeight="1" x14ac:dyDescent="0.15"/>
    <row r="52" spans="2:6" ht="18" customHeight="1" x14ac:dyDescent="0.15"/>
    <row r="53" spans="2:6" ht="18" customHeight="1" x14ac:dyDescent="0.15"/>
  </sheetData>
  <phoneticPr fontId="15" type="noConversion"/>
  <pageMargins left="0.7" right="0.7" top="0.75" bottom="0.75" header="0.3" footer="0.3"/>
  <pageSetup paperSize="9" orientation="portrait" horizontalDpi="1200"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179D0-85B5-46C4-9E22-EE42436F4C61}">
  <dimension ref="A1:E19"/>
  <sheetViews>
    <sheetView topLeftCell="A10" zoomScale="80" zoomScaleNormal="80" workbookViewId="0">
      <selection activeCell="J44" sqref="J44"/>
    </sheetView>
  </sheetViews>
  <sheetFormatPr defaultRowHeight="13.5" x14ac:dyDescent="0.15"/>
  <cols>
    <col min="1" max="1" width="4.75" customWidth="1"/>
    <col min="2" max="2" width="16.375" style="71" customWidth="1"/>
    <col min="3" max="3" width="10" style="90" customWidth="1"/>
    <col min="4" max="4" width="52.375" style="119" customWidth="1"/>
    <col min="5" max="5" width="14.75" style="90" customWidth="1"/>
  </cols>
  <sheetData>
    <row r="1" spans="1:5" x14ac:dyDescent="0.15">
      <c r="A1" s="108"/>
      <c r="B1" s="109"/>
      <c r="C1" s="110"/>
      <c r="D1" s="111"/>
      <c r="E1" s="110"/>
    </row>
    <row r="2" spans="1:5" ht="25.15" customHeight="1" x14ac:dyDescent="0.15">
      <c r="A2" s="108"/>
      <c r="B2" s="112" t="s">
        <v>778</v>
      </c>
      <c r="C2" s="112" t="s">
        <v>779</v>
      </c>
      <c r="D2" s="112" t="s">
        <v>780</v>
      </c>
      <c r="E2" s="112" t="s">
        <v>804</v>
      </c>
    </row>
    <row r="3" spans="1:5" ht="90" customHeight="1" x14ac:dyDescent="0.15">
      <c r="A3" s="108"/>
      <c r="B3" s="113"/>
      <c r="C3" s="112" t="s">
        <v>788</v>
      </c>
      <c r="D3" s="114" t="s">
        <v>789</v>
      </c>
      <c r="E3" s="112"/>
    </row>
    <row r="4" spans="1:5" ht="90" customHeight="1" x14ac:dyDescent="0.15">
      <c r="A4" s="108"/>
      <c r="B4" s="113"/>
      <c r="C4" s="112" t="s">
        <v>2684</v>
      </c>
      <c r="D4" s="589" t="s">
        <v>2685</v>
      </c>
      <c r="E4" s="112"/>
    </row>
    <row r="5" spans="1:5" ht="25.15" customHeight="1" x14ac:dyDescent="0.15">
      <c r="A5" s="108"/>
      <c r="B5" s="112" t="s">
        <v>778</v>
      </c>
      <c r="C5" s="112" t="s">
        <v>779</v>
      </c>
      <c r="D5" s="112" t="s">
        <v>780</v>
      </c>
      <c r="E5" s="112" t="s">
        <v>804</v>
      </c>
    </row>
    <row r="6" spans="1:5" ht="90" customHeight="1" x14ac:dyDescent="0.15">
      <c r="A6" s="108"/>
      <c r="B6" s="113"/>
      <c r="C6" s="112" t="s">
        <v>795</v>
      </c>
      <c r="D6" s="114" t="s">
        <v>796</v>
      </c>
      <c r="E6" s="112" t="s">
        <v>805</v>
      </c>
    </row>
    <row r="7" spans="1:5" ht="90" customHeight="1" x14ac:dyDescent="0.15">
      <c r="A7" s="108"/>
      <c r="B7" s="113"/>
      <c r="C7" s="112" t="s">
        <v>659</v>
      </c>
      <c r="D7" s="114" t="s">
        <v>794</v>
      </c>
      <c r="E7" s="112" t="s">
        <v>806</v>
      </c>
    </row>
    <row r="8" spans="1:5" ht="90" customHeight="1" x14ac:dyDescent="0.15">
      <c r="A8" s="108"/>
      <c r="B8" s="113"/>
      <c r="C8" s="112" t="s">
        <v>655</v>
      </c>
      <c r="D8" s="114" t="s">
        <v>783</v>
      </c>
      <c r="E8" s="112" t="s">
        <v>807</v>
      </c>
    </row>
    <row r="9" spans="1:5" ht="90" customHeight="1" x14ac:dyDescent="0.15">
      <c r="A9" s="108"/>
      <c r="B9" s="113"/>
      <c r="C9" s="112" t="s">
        <v>792</v>
      </c>
      <c r="D9" s="114" t="s">
        <v>793</v>
      </c>
      <c r="E9" s="112" t="s">
        <v>808</v>
      </c>
    </row>
    <row r="10" spans="1:5" ht="90" customHeight="1" x14ac:dyDescent="0.15">
      <c r="A10" s="108"/>
      <c r="B10" s="113"/>
      <c r="C10" s="112" t="s">
        <v>797</v>
      </c>
      <c r="D10" s="114" t="s">
        <v>798</v>
      </c>
      <c r="E10" s="112" t="s">
        <v>809</v>
      </c>
    </row>
    <row r="11" spans="1:5" ht="90" customHeight="1" x14ac:dyDescent="0.15">
      <c r="A11" s="108"/>
      <c r="B11" s="113"/>
      <c r="C11" s="112" t="s">
        <v>799</v>
      </c>
      <c r="D11" s="114" t="s">
        <v>801</v>
      </c>
      <c r="E11" s="112" t="s">
        <v>810</v>
      </c>
    </row>
    <row r="12" spans="1:5" ht="90" customHeight="1" x14ac:dyDescent="0.15">
      <c r="A12" s="108"/>
      <c r="B12" s="113"/>
      <c r="C12" s="112" t="s">
        <v>800</v>
      </c>
      <c r="D12" s="114" t="s">
        <v>802</v>
      </c>
      <c r="E12" s="112" t="s">
        <v>811</v>
      </c>
    </row>
    <row r="13" spans="1:5" ht="90" customHeight="1" x14ac:dyDescent="0.15">
      <c r="A13" s="108"/>
      <c r="B13" s="113"/>
      <c r="C13" s="112" t="s">
        <v>803</v>
      </c>
      <c r="D13" s="114" t="s">
        <v>815</v>
      </c>
      <c r="E13" s="112" t="s">
        <v>812</v>
      </c>
    </row>
    <row r="14" spans="1:5" ht="90" hidden="1" customHeight="1" x14ac:dyDescent="0.15">
      <c r="A14" s="115"/>
      <c r="B14" s="116"/>
      <c r="C14" s="117" t="s">
        <v>654</v>
      </c>
      <c r="D14" s="118" t="s">
        <v>790</v>
      </c>
      <c r="E14" s="117"/>
    </row>
    <row r="15" spans="1:5" ht="90" hidden="1" customHeight="1" x14ac:dyDescent="0.15">
      <c r="A15" s="115"/>
      <c r="B15" s="116"/>
      <c r="C15" s="117" t="s">
        <v>653</v>
      </c>
      <c r="D15" s="118" t="s">
        <v>791</v>
      </c>
      <c r="E15" s="117"/>
    </row>
    <row r="16" spans="1:5" ht="90" customHeight="1" x14ac:dyDescent="0.15">
      <c r="A16" s="108"/>
      <c r="B16" s="113"/>
      <c r="C16" s="112" t="s">
        <v>1673</v>
      </c>
      <c r="D16" s="114" t="s">
        <v>1719</v>
      </c>
      <c r="E16" s="112" t="s">
        <v>812</v>
      </c>
    </row>
    <row r="17" spans="1:5" ht="90" customHeight="1" x14ac:dyDescent="0.15">
      <c r="A17" s="108"/>
      <c r="B17" s="113"/>
      <c r="C17" s="112" t="s">
        <v>784</v>
      </c>
      <c r="D17" s="114" t="s">
        <v>785</v>
      </c>
      <c r="E17" s="112" t="s">
        <v>812</v>
      </c>
    </row>
    <row r="18" spans="1:5" ht="90" customHeight="1" x14ac:dyDescent="0.15">
      <c r="A18" s="108"/>
      <c r="B18" s="113"/>
      <c r="C18" s="112" t="s">
        <v>786</v>
      </c>
      <c r="D18" s="114" t="s">
        <v>787</v>
      </c>
      <c r="E18" s="112" t="s">
        <v>2348</v>
      </c>
    </row>
    <row r="19" spans="1:5" ht="90" customHeight="1" x14ac:dyDescent="0.15">
      <c r="A19" s="108"/>
      <c r="B19" s="113"/>
      <c r="C19" s="112" t="s">
        <v>781</v>
      </c>
      <c r="D19" s="114" t="s">
        <v>782</v>
      </c>
      <c r="E19" s="112" t="s">
        <v>2686</v>
      </c>
    </row>
  </sheetData>
  <phoneticPr fontId="15" type="noConversion"/>
  <pageMargins left="0.7" right="0.7" top="0.75" bottom="0.75" header="0.3" footer="0.3"/>
  <pageSetup paperSize="9" orientation="portrait" horizontalDpi="1200" verticalDpi="12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B9F2D-F9F5-4BC2-AE53-A64C29E76C22}">
  <dimension ref="A1:W8"/>
  <sheetViews>
    <sheetView tabSelected="1" workbookViewId="0">
      <pane xSplit="2" ySplit="1" topLeftCell="R2" activePane="bottomRight" state="frozen"/>
      <selection pane="topRight" activeCell="C1" sqref="C1"/>
      <selection pane="bottomLeft" activeCell="A2" sqref="A2"/>
      <selection pane="bottomRight" activeCell="AA9" sqref="AA9"/>
    </sheetView>
  </sheetViews>
  <sheetFormatPr defaultRowHeight="18" customHeight="1" x14ac:dyDescent="0.15"/>
  <cols>
    <col min="1" max="1" width="0.875" style="278" customWidth="1"/>
    <col min="2" max="2" width="10.875" style="278" customWidth="1"/>
    <col min="3" max="20" width="29.75" style="279" customWidth="1"/>
    <col min="21" max="21" width="29.75" style="269" customWidth="1"/>
    <col min="22" max="22" width="30.5" style="269" customWidth="1"/>
    <col min="23" max="23" width="30.375" style="269" customWidth="1"/>
    <col min="24" max="16384" width="9" style="269"/>
  </cols>
  <sheetData>
    <row r="1" spans="1:23" ht="18" customHeight="1" x14ac:dyDescent="0.15">
      <c r="A1" s="266"/>
      <c r="B1" s="267" t="s">
        <v>1674</v>
      </c>
      <c r="C1" s="268" t="s">
        <v>1675</v>
      </c>
      <c r="D1" s="268" t="s">
        <v>1676</v>
      </c>
      <c r="E1" s="268" t="s">
        <v>1677</v>
      </c>
      <c r="F1" s="268" t="s">
        <v>1678</v>
      </c>
      <c r="G1" s="268" t="s">
        <v>1679</v>
      </c>
      <c r="H1" s="268" t="s">
        <v>1680</v>
      </c>
      <c r="I1" s="268" t="s">
        <v>1681</v>
      </c>
      <c r="J1" s="268" t="s">
        <v>1682</v>
      </c>
      <c r="K1" s="268" t="s">
        <v>1683</v>
      </c>
      <c r="L1" s="268" t="s">
        <v>1684</v>
      </c>
      <c r="M1" s="268" t="s">
        <v>1685</v>
      </c>
      <c r="N1" s="268" t="s">
        <v>1686</v>
      </c>
      <c r="O1" s="268" t="s">
        <v>2338</v>
      </c>
      <c r="P1" s="268" t="s">
        <v>2742</v>
      </c>
      <c r="Q1" s="268" t="s">
        <v>2743</v>
      </c>
      <c r="R1" s="268" t="s">
        <v>2987</v>
      </c>
      <c r="S1" s="268" t="s">
        <v>2988</v>
      </c>
      <c r="T1" s="268" t="s">
        <v>2989</v>
      </c>
      <c r="U1" s="268" t="s">
        <v>1687</v>
      </c>
      <c r="V1" s="268" t="s">
        <v>1688</v>
      </c>
      <c r="W1" s="268" t="s">
        <v>1689</v>
      </c>
    </row>
    <row r="2" spans="1:23" ht="18" customHeight="1" x14ac:dyDescent="0.15">
      <c r="A2" s="270"/>
      <c r="B2" s="271" t="s">
        <v>1690</v>
      </c>
      <c r="C2" s="272" t="s">
        <v>1691</v>
      </c>
      <c r="D2" s="272" t="s">
        <v>1692</v>
      </c>
      <c r="E2" s="272" t="s">
        <v>1693</v>
      </c>
      <c r="F2" s="272" t="s">
        <v>1694</v>
      </c>
      <c r="G2" s="272" t="s">
        <v>1695</v>
      </c>
      <c r="H2" s="272" t="s">
        <v>1696</v>
      </c>
      <c r="I2" s="272" t="s">
        <v>1697</v>
      </c>
      <c r="J2" s="272" t="s">
        <v>1698</v>
      </c>
      <c r="K2" s="272" t="s">
        <v>1698</v>
      </c>
      <c r="L2" s="272" t="s">
        <v>1698</v>
      </c>
      <c r="M2" s="272" t="s">
        <v>1698</v>
      </c>
      <c r="N2" s="272" t="s">
        <v>1698</v>
      </c>
      <c r="O2" s="272" t="s">
        <v>1698</v>
      </c>
      <c r="P2" s="272" t="s">
        <v>1698</v>
      </c>
      <c r="Q2" s="272" t="s">
        <v>1698</v>
      </c>
      <c r="R2" s="272" t="s">
        <v>2990</v>
      </c>
      <c r="S2" s="272" t="s">
        <v>2990</v>
      </c>
      <c r="T2" s="272" t="s">
        <v>2990</v>
      </c>
      <c r="U2" s="272" t="s">
        <v>1699</v>
      </c>
      <c r="V2" s="273" t="s">
        <v>1700</v>
      </c>
      <c r="W2" s="273" t="s">
        <v>1701</v>
      </c>
    </row>
    <row r="3" spans="1:23" ht="18" customHeight="1" x14ac:dyDescent="0.15">
      <c r="A3" s="270"/>
      <c r="B3" s="271" t="s">
        <v>1702</v>
      </c>
      <c r="C3" s="273">
        <v>40</v>
      </c>
      <c r="D3" s="273">
        <v>40</v>
      </c>
      <c r="E3" s="273">
        <v>40</v>
      </c>
      <c r="F3" s="273">
        <v>40</v>
      </c>
      <c r="G3" s="273">
        <v>40</v>
      </c>
      <c r="H3" s="273">
        <v>40</v>
      </c>
      <c r="I3" s="273">
        <v>40</v>
      </c>
      <c r="J3" s="273">
        <v>40</v>
      </c>
      <c r="K3" s="273">
        <v>40</v>
      </c>
      <c r="L3" s="273">
        <v>40</v>
      </c>
      <c r="M3" s="273">
        <v>40</v>
      </c>
      <c r="N3" s="273">
        <v>40</v>
      </c>
      <c r="O3" s="273">
        <v>40</v>
      </c>
      <c r="P3" s="273">
        <v>40</v>
      </c>
      <c r="Q3" s="273">
        <v>40</v>
      </c>
      <c r="R3" s="273">
        <v>40</v>
      </c>
      <c r="S3" s="273">
        <v>40</v>
      </c>
      <c r="T3" s="273">
        <v>40</v>
      </c>
      <c r="U3" s="273">
        <v>40</v>
      </c>
      <c r="V3" s="273">
        <v>40</v>
      </c>
      <c r="W3" s="273">
        <v>40</v>
      </c>
    </row>
    <row r="4" spans="1:23" ht="18" customHeight="1" x14ac:dyDescent="0.15">
      <c r="A4" s="270"/>
      <c r="B4" s="271" t="s">
        <v>1703</v>
      </c>
      <c r="C4" s="273" t="s">
        <v>1704</v>
      </c>
      <c r="D4" s="273" t="s">
        <v>1705</v>
      </c>
      <c r="E4" s="273" t="s">
        <v>1704</v>
      </c>
      <c r="F4" s="273" t="s">
        <v>1706</v>
      </c>
      <c r="G4" s="273" t="s">
        <v>1707</v>
      </c>
      <c r="H4" s="273" t="s">
        <v>1706</v>
      </c>
      <c r="I4" s="273" t="s">
        <v>1705</v>
      </c>
      <c r="J4" s="273" t="s">
        <v>1705</v>
      </c>
      <c r="K4" s="273" t="s">
        <v>1704</v>
      </c>
      <c r="L4" s="273" t="s">
        <v>1708</v>
      </c>
      <c r="M4" s="273" t="s">
        <v>1709</v>
      </c>
      <c r="N4" s="273" t="s">
        <v>1708</v>
      </c>
      <c r="O4" s="273" t="s">
        <v>2339</v>
      </c>
      <c r="P4" s="273" t="s">
        <v>2744</v>
      </c>
      <c r="Q4" s="273" t="s">
        <v>2744</v>
      </c>
      <c r="R4" s="273" t="s">
        <v>2992</v>
      </c>
      <c r="S4" s="273" t="s">
        <v>2993</v>
      </c>
      <c r="T4" s="273" t="s">
        <v>2991</v>
      </c>
      <c r="U4" s="273" t="s">
        <v>1710</v>
      </c>
      <c r="V4" s="273" t="s">
        <v>1711</v>
      </c>
      <c r="W4" s="273" t="s">
        <v>1712</v>
      </c>
    </row>
    <row r="5" spans="1:23" ht="134.25" customHeight="1" x14ac:dyDescent="0.15">
      <c r="A5" s="270"/>
      <c r="B5" s="271" t="s">
        <v>1713</v>
      </c>
      <c r="C5" s="273"/>
      <c r="D5" s="273"/>
      <c r="E5" s="273"/>
      <c r="F5" s="273"/>
      <c r="G5" s="273"/>
      <c r="H5" s="273"/>
      <c r="I5" s="273"/>
      <c r="J5" s="273"/>
      <c r="K5" s="273"/>
      <c r="L5" s="273"/>
      <c r="M5" s="273"/>
      <c r="N5" s="273"/>
      <c r="O5" s="273"/>
      <c r="P5" s="273"/>
      <c r="Q5" s="273"/>
      <c r="R5" s="273"/>
      <c r="S5" s="273"/>
      <c r="T5" s="273"/>
      <c r="U5" s="274"/>
      <c r="V5" s="274"/>
      <c r="W5" s="274"/>
    </row>
    <row r="6" spans="1:23" ht="120" customHeight="1" x14ac:dyDescent="0.15">
      <c r="A6" s="270"/>
      <c r="B6" s="271" t="s">
        <v>1714</v>
      </c>
      <c r="C6" s="273"/>
      <c r="D6" s="273"/>
      <c r="E6" s="273"/>
      <c r="F6" s="273"/>
      <c r="G6" s="273"/>
      <c r="H6" s="273"/>
      <c r="I6" s="273"/>
      <c r="J6" s="273"/>
      <c r="K6" s="273"/>
      <c r="L6" s="273"/>
      <c r="M6" s="273"/>
      <c r="N6" s="273"/>
      <c r="O6" s="273"/>
      <c r="P6" s="273"/>
      <c r="Q6" s="273"/>
      <c r="R6" s="273"/>
      <c r="S6" s="273"/>
      <c r="T6" s="273"/>
      <c r="U6" s="274"/>
      <c r="V6" s="274"/>
      <c r="W6" s="274"/>
    </row>
    <row r="7" spans="1:23" ht="185.25" customHeight="1" x14ac:dyDescent="0.15">
      <c r="A7" s="270"/>
      <c r="B7" s="271" t="s">
        <v>1715</v>
      </c>
      <c r="C7" s="273"/>
      <c r="D7" s="273"/>
      <c r="E7" s="273"/>
      <c r="F7" s="273"/>
      <c r="G7" s="273"/>
      <c r="H7" s="273"/>
      <c r="I7" s="273"/>
      <c r="J7" s="273"/>
      <c r="K7" s="273"/>
      <c r="L7" s="273"/>
      <c r="M7" s="273"/>
      <c r="N7" s="273"/>
      <c r="O7" s="273"/>
      <c r="P7" s="273"/>
      <c r="Q7" s="273"/>
      <c r="R7" s="273"/>
      <c r="S7" s="273"/>
      <c r="T7" s="273"/>
      <c r="U7" s="274"/>
      <c r="V7" s="274"/>
      <c r="W7" s="274"/>
    </row>
    <row r="8" spans="1:23" ht="116.25" customHeight="1" x14ac:dyDescent="0.15">
      <c r="A8" s="270"/>
      <c r="B8" s="275" t="s">
        <v>1716</v>
      </c>
      <c r="C8" s="276"/>
      <c r="D8" s="276"/>
      <c r="E8" s="276"/>
      <c r="F8" s="276"/>
      <c r="G8" s="276"/>
      <c r="H8" s="276"/>
      <c r="I8" s="276"/>
      <c r="J8" s="276"/>
      <c r="K8" s="276"/>
      <c r="L8" s="276"/>
      <c r="M8" s="276"/>
      <c r="N8" s="276"/>
      <c r="O8" s="276"/>
      <c r="P8" s="276"/>
      <c r="Q8" s="276"/>
      <c r="R8" s="276"/>
      <c r="S8" s="276"/>
      <c r="T8" s="276"/>
      <c r="U8" s="277"/>
      <c r="V8" s="277"/>
      <c r="W8" s="277"/>
    </row>
  </sheetData>
  <phoneticPr fontId="3" type="noConversion"/>
  <pageMargins left="0.7" right="0.7" top="0.75" bottom="0.75" header="0.3" footer="0.3"/>
  <pageSetup paperSize="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2</vt:i4>
      </vt:variant>
    </vt:vector>
  </HeadingPairs>
  <TitlesOfParts>
    <vt:vector size="18" baseType="lpstr">
      <vt:lpstr>装备汇总</vt:lpstr>
      <vt:lpstr>武林套装</vt:lpstr>
      <vt:lpstr>附件1、建筑设施</vt:lpstr>
      <vt:lpstr>附件2、礼物及材料</vt:lpstr>
      <vt:lpstr>附件3.1、武学内功</vt:lpstr>
      <vt:lpstr>附件3.2、武学招式</vt:lpstr>
      <vt:lpstr>附件5、丹药</vt:lpstr>
      <vt:lpstr>附件7.1、风雨楼门派任务</vt:lpstr>
      <vt:lpstr>附件7.2、逍遥三老</vt:lpstr>
      <vt:lpstr>附件7.3、江湖秘闻任务</vt:lpstr>
      <vt:lpstr>附件9、奇珍异宝任务</vt:lpstr>
      <vt:lpstr>铜钱会</vt:lpstr>
      <vt:lpstr>正邪阵营扩展任务</vt:lpstr>
      <vt:lpstr>正邪阵营任务及奖励</vt:lpstr>
      <vt:lpstr>弟子卡</vt:lpstr>
      <vt:lpstr>武林神话</vt:lpstr>
      <vt:lpstr>附件3.1、武学内功!Print_Titles</vt:lpstr>
      <vt:lpstr>附件3.2、武学招式!Print_Titles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acer</cp:lastModifiedBy>
  <cp:lastPrinted>2020-08-11T11:34:18Z</cp:lastPrinted>
  <dcterms:created xsi:type="dcterms:W3CDTF">2006-09-16T00:00:00Z</dcterms:created>
  <dcterms:modified xsi:type="dcterms:W3CDTF">2021-05-15T00:59:14Z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